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97D69852-7FB5-4243-9D92-4A6DB818EF9D}" xr6:coauthVersionLast="47" xr6:coauthVersionMax="47" xr10:uidLastSave="{00000000-0000-0000-0000-000000000000}"/>
  <bookViews>
    <workbookView xWindow="-108" yWindow="-108" windowWidth="23256" windowHeight="12456" xr2:uid="{00000000-000D-0000-FFFF-FFFF00000000}"/>
  </bookViews>
  <sheets>
    <sheet name="様式 (数式あり)" sheetId="2" r:id="rId1"/>
    <sheet name="ある農業者の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6" i="4" l="1"/>
  <c r="J136" i="4" s="1"/>
  <c r="I155" i="4" s="1"/>
  <c r="I156" i="4" s="1"/>
  <c r="E563" i="4" s="1"/>
  <c r="E577" i="4" s="1"/>
  <c r="D604" i="4" s="1"/>
  <c r="D612" i="4" s="1"/>
  <c r="D615" i="4" s="1"/>
  <c r="D613" i="4"/>
  <c r="D610" i="4"/>
  <c r="D609" i="4"/>
  <c r="D597" i="4"/>
  <c r="E591" i="4"/>
  <c r="G589" i="4"/>
  <c r="F589" i="4"/>
  <c r="E589" i="4"/>
  <c r="F586" i="4"/>
  <c r="E586" i="4"/>
  <c r="F585" i="4"/>
  <c r="F584" i="4"/>
  <c r="F583" i="4"/>
  <c r="E575" i="4"/>
  <c r="E572" i="4"/>
  <c r="E571" i="4"/>
  <c r="E570" i="4"/>
  <c r="E569" i="4"/>
  <c r="E568" i="4"/>
  <c r="E567" i="4"/>
  <c r="E566" i="4"/>
  <c r="E565" i="4"/>
  <c r="E564" i="4"/>
  <c r="G560" i="4"/>
  <c r="G500" i="4"/>
  <c r="G499" i="4"/>
  <c r="G498" i="4"/>
  <c r="G497" i="4"/>
  <c r="E491" i="4"/>
  <c r="E490" i="4"/>
  <c r="E489" i="4"/>
  <c r="F481" i="4"/>
  <c r="F480" i="4"/>
  <c r="F468" i="4"/>
  <c r="G459" i="4"/>
  <c r="G458" i="4"/>
  <c r="L455" i="4"/>
  <c r="K455" i="4"/>
  <c r="I455" i="4"/>
  <c r="H455" i="4"/>
  <c r="C455" i="4"/>
  <c r="K454" i="4"/>
  <c r="H454" i="4"/>
  <c r="K453" i="4"/>
  <c r="H453" i="4"/>
  <c r="E443" i="4"/>
  <c r="E442" i="4"/>
  <c r="O435" i="4"/>
  <c r="I435" i="4"/>
  <c r="G435" i="4"/>
  <c r="D435" i="4"/>
  <c r="C435" i="4"/>
  <c r="O434" i="4"/>
  <c r="N434" i="4"/>
  <c r="I434" i="4"/>
  <c r="G434" i="4"/>
  <c r="O433" i="4"/>
  <c r="N433" i="4"/>
  <c r="I433" i="4"/>
  <c r="G433" i="4"/>
  <c r="F425" i="4"/>
  <c r="E425" i="4"/>
  <c r="D425" i="4"/>
  <c r="C425" i="4"/>
  <c r="F424" i="4"/>
  <c r="F423" i="4"/>
  <c r="G416" i="4"/>
  <c r="G415" i="4"/>
  <c r="G414" i="4"/>
  <c r="G413" i="4"/>
  <c r="E410" i="4"/>
  <c r="D410" i="4"/>
  <c r="C410" i="4"/>
  <c r="B410" i="4"/>
  <c r="B405" i="4"/>
  <c r="J400" i="4"/>
  <c r="I400" i="4"/>
  <c r="H400" i="4"/>
  <c r="E400" i="4"/>
  <c r="H399" i="4"/>
  <c r="E399" i="4"/>
  <c r="H398" i="4"/>
  <c r="E398" i="4"/>
  <c r="I392" i="4"/>
  <c r="H392" i="4"/>
  <c r="E392" i="4"/>
  <c r="H391" i="4"/>
  <c r="E391" i="4"/>
  <c r="H390" i="4"/>
  <c r="E390" i="4"/>
  <c r="I382" i="4"/>
  <c r="H382" i="4"/>
  <c r="E382" i="4"/>
  <c r="H381" i="4"/>
  <c r="E381" i="4"/>
  <c r="H380" i="4"/>
  <c r="E380" i="4"/>
  <c r="C369" i="4"/>
  <c r="I362" i="4"/>
  <c r="H362" i="4"/>
  <c r="E362" i="4"/>
  <c r="I361" i="4"/>
  <c r="H361" i="4"/>
  <c r="E361" i="4"/>
  <c r="I360" i="4"/>
  <c r="H360" i="4"/>
  <c r="E360" i="4"/>
  <c r="I353" i="4"/>
  <c r="H353" i="4"/>
  <c r="E353" i="4"/>
  <c r="H352" i="4"/>
  <c r="E352" i="4"/>
  <c r="H351" i="4"/>
  <c r="E351" i="4"/>
  <c r="F342" i="4"/>
  <c r="C342" i="4"/>
  <c r="F341" i="4"/>
  <c r="F340" i="4"/>
  <c r="C329" i="4"/>
  <c r="I325" i="4"/>
  <c r="H325" i="4"/>
  <c r="E325" i="4"/>
  <c r="I324" i="4"/>
  <c r="H324" i="4"/>
  <c r="E324" i="4"/>
  <c r="I323" i="4"/>
  <c r="H323" i="4"/>
  <c r="E323" i="4"/>
  <c r="J315" i="4"/>
  <c r="I315" i="4"/>
  <c r="I314" i="4"/>
  <c r="G314" i="4"/>
  <c r="I313" i="4"/>
  <c r="G313" i="4"/>
  <c r="G306" i="4"/>
  <c r="G305" i="4"/>
  <c r="E305" i="4"/>
  <c r="G304" i="4"/>
  <c r="E304" i="4"/>
  <c r="G296" i="4"/>
  <c r="G295" i="4"/>
  <c r="G294" i="4"/>
  <c r="M285" i="4"/>
  <c r="L285" i="4"/>
  <c r="I285" i="4"/>
  <c r="H285" i="4"/>
  <c r="E285" i="4"/>
  <c r="H278" i="4"/>
  <c r="H277" i="4"/>
  <c r="H276" i="4"/>
  <c r="H275" i="4"/>
  <c r="H274" i="4"/>
  <c r="H264" i="4"/>
  <c r="H263" i="4"/>
  <c r="H262" i="4"/>
  <c r="I256" i="4"/>
  <c r="G256" i="4"/>
  <c r="C256" i="4"/>
  <c r="I255" i="4"/>
  <c r="G255" i="4"/>
  <c r="F255" i="4"/>
  <c r="I254" i="4"/>
  <c r="G254" i="4"/>
  <c r="F254" i="4"/>
  <c r="O238" i="4"/>
  <c r="I238" i="4"/>
  <c r="H238" i="4"/>
  <c r="G238" i="4"/>
  <c r="F238" i="4"/>
  <c r="E238" i="4"/>
  <c r="D238" i="4"/>
  <c r="C238" i="4"/>
  <c r="O237" i="4"/>
  <c r="I237" i="4"/>
  <c r="H237" i="4"/>
  <c r="G237" i="4"/>
  <c r="I236" i="4"/>
  <c r="H236" i="4"/>
  <c r="G236" i="4"/>
  <c r="O235" i="4"/>
  <c r="I235" i="4"/>
  <c r="H235" i="4"/>
  <c r="G235" i="4"/>
  <c r="G226" i="4"/>
  <c r="G225" i="4"/>
  <c r="G224" i="4"/>
  <c r="G223" i="4"/>
  <c r="J214" i="4"/>
  <c r="I214" i="4"/>
  <c r="F214" i="4"/>
  <c r="J213" i="4"/>
  <c r="I213" i="4"/>
  <c r="F213" i="4"/>
  <c r="J212" i="4"/>
  <c r="I212" i="4"/>
  <c r="F212" i="4"/>
  <c r="J199" i="4"/>
  <c r="I199" i="4"/>
  <c r="F199" i="4"/>
  <c r="J198" i="4"/>
  <c r="I198" i="4"/>
  <c r="F198" i="4"/>
  <c r="J197" i="4"/>
  <c r="I197" i="4"/>
  <c r="F197" i="4"/>
  <c r="I183" i="4"/>
  <c r="H183" i="4"/>
  <c r="E183" i="4"/>
  <c r="C183" i="4"/>
  <c r="I182" i="4"/>
  <c r="H182" i="4"/>
  <c r="E182" i="4"/>
  <c r="I181" i="4"/>
  <c r="H181" i="4"/>
  <c r="E181" i="4"/>
  <c r="I167" i="4"/>
  <c r="H167" i="4"/>
  <c r="E167" i="4"/>
  <c r="C167" i="4"/>
  <c r="I166" i="4"/>
  <c r="H166" i="4"/>
  <c r="E166" i="4"/>
  <c r="I165" i="4"/>
  <c r="H165" i="4"/>
  <c r="E165" i="4"/>
  <c r="I154" i="4"/>
  <c r="I153" i="4"/>
  <c r="I152" i="4"/>
  <c r="H148" i="4"/>
  <c r="G148" i="4"/>
  <c r="E148" i="4"/>
  <c r="G147" i="4"/>
  <c r="E147" i="4"/>
  <c r="G146" i="4"/>
  <c r="E146" i="4"/>
  <c r="G145" i="4"/>
  <c r="E145" i="4"/>
  <c r="G144" i="4"/>
  <c r="E144" i="4"/>
  <c r="F136" i="4"/>
  <c r="E136" i="4"/>
  <c r="I135" i="4"/>
  <c r="E135" i="4"/>
  <c r="I134" i="4"/>
  <c r="E134" i="4"/>
  <c r="I133" i="4"/>
  <c r="E133" i="4"/>
  <c r="I132" i="4"/>
  <c r="E132" i="4"/>
  <c r="J121" i="4"/>
  <c r="I121" i="4"/>
  <c r="H121" i="4"/>
  <c r="E121" i="4"/>
  <c r="H120" i="4"/>
  <c r="E120" i="4"/>
  <c r="H119" i="4"/>
  <c r="E119" i="4"/>
  <c r="J111" i="4"/>
  <c r="I111" i="4"/>
  <c r="H111" i="4"/>
  <c r="E111" i="4"/>
  <c r="H110" i="4"/>
  <c r="E110" i="4"/>
  <c r="H109" i="4"/>
  <c r="E109" i="4"/>
  <c r="M98" i="4"/>
  <c r="L98" i="4"/>
  <c r="K98" i="4"/>
  <c r="H98" i="4"/>
  <c r="G98" i="4"/>
  <c r="F98" i="4"/>
  <c r="E98" i="4"/>
  <c r="D98" i="4"/>
  <c r="C98" i="4"/>
  <c r="K97" i="4"/>
  <c r="H97" i="4"/>
  <c r="E97" i="4"/>
  <c r="K96" i="4"/>
  <c r="H96" i="4"/>
  <c r="E96" i="4"/>
  <c r="H87" i="4"/>
  <c r="G87" i="4"/>
  <c r="F87" i="4"/>
  <c r="F86" i="4"/>
  <c r="F85" i="4"/>
  <c r="D77" i="4"/>
  <c r="D76" i="4"/>
  <c r="D75" i="4"/>
  <c r="D74" i="4"/>
  <c r="D73" i="4"/>
  <c r="K63" i="4"/>
  <c r="J63" i="4"/>
  <c r="I63" i="4"/>
  <c r="H63" i="4"/>
  <c r="G63" i="4"/>
  <c r="F63" i="4"/>
  <c r="E63" i="4"/>
  <c r="D63" i="4"/>
  <c r="C63" i="4"/>
  <c r="G62" i="4"/>
  <c r="C62" i="4"/>
  <c r="G61" i="4"/>
  <c r="C61" i="4"/>
  <c r="K50" i="4"/>
  <c r="I50" i="4"/>
  <c r="I48" i="4"/>
  <c r="C48" i="4"/>
  <c r="G36" i="4"/>
  <c r="E36" i="4"/>
  <c r="E34" i="4"/>
  <c r="I22" i="4"/>
  <c r="G22" i="4"/>
  <c r="E22" i="4"/>
  <c r="K21" i="4"/>
  <c r="G20" i="4"/>
  <c r="E20" i="4"/>
  <c r="E12" i="4"/>
  <c r="D12" i="4"/>
  <c r="C12" i="4"/>
  <c r="E10" i="4"/>
  <c r="D615" i="2"/>
  <c r="D613" i="2"/>
  <c r="D612" i="2"/>
  <c r="D610" i="2"/>
  <c r="D609" i="2"/>
  <c r="D604" i="2"/>
  <c r="D601" i="2"/>
  <c r="D597" i="2"/>
  <c r="E591" i="2"/>
  <c r="G589" i="2"/>
  <c r="F589" i="2"/>
  <c r="E589" i="2"/>
  <c r="F586" i="2"/>
  <c r="E586" i="2"/>
  <c r="F585" i="2"/>
  <c r="F584" i="2"/>
  <c r="F583" i="2"/>
  <c r="E577" i="2"/>
  <c r="E575" i="2"/>
  <c r="E572" i="2"/>
  <c r="E571" i="2"/>
  <c r="E570" i="2"/>
  <c r="E569" i="2"/>
  <c r="E568" i="2"/>
  <c r="E567" i="2"/>
  <c r="E566" i="2"/>
  <c r="E565" i="2"/>
  <c r="E564" i="2"/>
  <c r="E563" i="2"/>
  <c r="G560" i="2"/>
  <c r="G500" i="2"/>
  <c r="G499" i="2"/>
  <c r="G498" i="2"/>
  <c r="G497" i="2"/>
  <c r="E491" i="2"/>
  <c r="E490" i="2"/>
  <c r="E489" i="2"/>
  <c r="F481" i="2"/>
  <c r="F480" i="2"/>
  <c r="F468" i="2"/>
  <c r="F467" i="2"/>
  <c r="G459" i="2"/>
  <c r="G458" i="2"/>
  <c r="L455" i="2"/>
  <c r="K455" i="2"/>
  <c r="I455" i="2"/>
  <c r="H455" i="2"/>
  <c r="C455" i="2"/>
  <c r="K454" i="2"/>
  <c r="H454" i="2"/>
  <c r="K453" i="2"/>
  <c r="H453" i="2"/>
  <c r="E443" i="2"/>
  <c r="E442" i="2"/>
  <c r="O435" i="2"/>
  <c r="I435" i="2"/>
  <c r="G435" i="2"/>
  <c r="D435" i="2"/>
  <c r="C435" i="2"/>
  <c r="O434" i="2"/>
  <c r="N434" i="2"/>
  <c r="I434" i="2"/>
  <c r="G434" i="2"/>
  <c r="O433" i="2"/>
  <c r="N433" i="2"/>
  <c r="I433" i="2"/>
  <c r="G433" i="2"/>
  <c r="F425" i="2"/>
  <c r="E425" i="2"/>
  <c r="D425" i="2"/>
  <c r="C425" i="2"/>
  <c r="F424" i="2"/>
  <c r="F423" i="2"/>
  <c r="G416" i="2"/>
  <c r="G415" i="2"/>
  <c r="G414" i="2"/>
  <c r="G413" i="2"/>
  <c r="E410" i="2"/>
  <c r="D410" i="2"/>
  <c r="C410" i="2"/>
  <c r="B410" i="2"/>
  <c r="B405" i="2"/>
  <c r="J400" i="2"/>
  <c r="I400" i="2"/>
  <c r="H400" i="2"/>
  <c r="E400" i="2"/>
  <c r="H399" i="2"/>
  <c r="E399" i="2"/>
  <c r="H398" i="2"/>
  <c r="E398" i="2"/>
  <c r="I392" i="2"/>
  <c r="H392" i="2"/>
  <c r="E392" i="2"/>
  <c r="H391" i="2"/>
  <c r="E391" i="2"/>
  <c r="H390" i="2"/>
  <c r="E390" i="2"/>
  <c r="I382" i="2"/>
  <c r="H382" i="2"/>
  <c r="E382" i="2"/>
  <c r="H381" i="2"/>
  <c r="E381" i="2"/>
  <c r="H380" i="2"/>
  <c r="E380" i="2"/>
  <c r="C369" i="2"/>
  <c r="I362" i="2"/>
  <c r="H362" i="2"/>
  <c r="E362" i="2"/>
  <c r="I361" i="2"/>
  <c r="H361" i="2"/>
  <c r="E361" i="2"/>
  <c r="I360" i="2"/>
  <c r="H360" i="2"/>
  <c r="E360" i="2"/>
  <c r="I353" i="2"/>
  <c r="H353" i="2"/>
  <c r="E353" i="2"/>
  <c r="H352" i="2"/>
  <c r="E352" i="2"/>
  <c r="H351" i="2"/>
  <c r="E351" i="2"/>
  <c r="F342" i="2"/>
  <c r="C342" i="2"/>
  <c r="F341" i="2"/>
  <c r="F340" i="2"/>
  <c r="C329" i="2"/>
  <c r="I325" i="2"/>
  <c r="H325" i="2"/>
  <c r="E325" i="2"/>
  <c r="I324" i="2"/>
  <c r="H324" i="2"/>
  <c r="E324" i="2"/>
  <c r="I323" i="2"/>
  <c r="H323" i="2"/>
  <c r="E323" i="2"/>
  <c r="J315" i="2"/>
  <c r="I315" i="2"/>
  <c r="I314" i="2"/>
  <c r="G314" i="2"/>
  <c r="I313" i="2"/>
  <c r="G313" i="2"/>
  <c r="G306" i="2"/>
  <c r="G305" i="2"/>
  <c r="E305" i="2"/>
  <c r="G304" i="2"/>
  <c r="E304" i="2"/>
  <c r="G296" i="2"/>
  <c r="G295" i="2"/>
  <c r="G294" i="2"/>
  <c r="M285" i="2"/>
  <c r="L285" i="2"/>
  <c r="I285" i="2"/>
  <c r="H285" i="2"/>
  <c r="E285" i="2"/>
  <c r="H278" i="2"/>
  <c r="H277" i="2"/>
  <c r="H276" i="2"/>
  <c r="H275" i="2"/>
  <c r="H274" i="2"/>
  <c r="H264" i="2"/>
  <c r="H263" i="2"/>
  <c r="H262" i="2"/>
  <c r="I256" i="2"/>
  <c r="G256" i="2"/>
  <c r="C256" i="2"/>
  <c r="I255" i="2"/>
  <c r="G255" i="2"/>
  <c r="F255" i="2"/>
  <c r="I254" i="2"/>
  <c r="G254" i="2"/>
  <c r="F254" i="2"/>
  <c r="O238" i="2"/>
  <c r="N238" i="2"/>
  <c r="I238" i="2"/>
  <c r="H238" i="2"/>
  <c r="G238" i="2"/>
  <c r="F238" i="2"/>
  <c r="E238" i="2"/>
  <c r="D238" i="2"/>
  <c r="C238" i="2"/>
  <c r="O237" i="2"/>
  <c r="N237" i="2"/>
  <c r="I237" i="2"/>
  <c r="H237" i="2"/>
  <c r="G237" i="2"/>
  <c r="O236" i="2"/>
  <c r="N236" i="2"/>
  <c r="I236" i="2"/>
  <c r="H236" i="2"/>
  <c r="G236" i="2"/>
  <c r="O235" i="2"/>
  <c r="N235" i="2"/>
  <c r="I235" i="2"/>
  <c r="H235" i="2"/>
  <c r="G235" i="2"/>
  <c r="G226" i="2"/>
  <c r="G225" i="2"/>
  <c r="G224" i="2"/>
  <c r="G223" i="2"/>
  <c r="J214" i="2"/>
  <c r="I214" i="2"/>
  <c r="F214" i="2"/>
  <c r="J213" i="2"/>
  <c r="I213" i="2"/>
  <c r="F213" i="2"/>
  <c r="J212" i="2"/>
  <c r="I212" i="2"/>
  <c r="F212" i="2"/>
  <c r="J199" i="2"/>
  <c r="I199" i="2"/>
  <c r="F199" i="2"/>
  <c r="J198" i="2"/>
  <c r="I198" i="2"/>
  <c r="F198" i="2"/>
  <c r="J197" i="2"/>
  <c r="I197" i="2"/>
  <c r="F197" i="2"/>
  <c r="I183" i="2"/>
  <c r="H183" i="2"/>
  <c r="E183" i="2"/>
  <c r="C183" i="2"/>
  <c r="I182" i="2"/>
  <c r="H182" i="2"/>
  <c r="E182" i="2"/>
  <c r="I181" i="2"/>
  <c r="H181" i="2"/>
  <c r="E181" i="2"/>
  <c r="I167" i="2"/>
  <c r="H167" i="2"/>
  <c r="E167" i="2"/>
  <c r="C167" i="2"/>
  <c r="I166" i="2"/>
  <c r="H166" i="2"/>
  <c r="E166" i="2"/>
  <c r="I165" i="2"/>
  <c r="H165" i="2"/>
  <c r="E165" i="2"/>
  <c r="I156" i="2"/>
  <c r="I155" i="2"/>
  <c r="I154" i="2"/>
  <c r="I153" i="2"/>
  <c r="I152" i="2"/>
  <c r="H148" i="2"/>
  <c r="G148" i="2"/>
  <c r="E148" i="2"/>
  <c r="G147" i="2"/>
  <c r="E147" i="2"/>
  <c r="G146" i="2"/>
  <c r="E146" i="2"/>
  <c r="G145" i="2"/>
  <c r="E145" i="2"/>
  <c r="G144" i="2"/>
  <c r="E144" i="2"/>
  <c r="J136" i="2"/>
  <c r="I136" i="2"/>
  <c r="G136" i="2"/>
  <c r="F136" i="2"/>
  <c r="E136" i="2"/>
  <c r="I135" i="2"/>
  <c r="H135" i="2"/>
  <c r="E135" i="2"/>
  <c r="I134" i="2"/>
  <c r="H134" i="2"/>
  <c r="E134" i="2"/>
  <c r="I133" i="2"/>
  <c r="H133" i="2"/>
  <c r="E133" i="2"/>
  <c r="I132" i="2"/>
  <c r="H132" i="2"/>
  <c r="E132" i="2"/>
  <c r="J121" i="2"/>
  <c r="I121" i="2"/>
  <c r="H121" i="2"/>
  <c r="E121" i="2"/>
  <c r="H120" i="2"/>
  <c r="E120" i="2"/>
  <c r="H119" i="2"/>
  <c r="E119" i="2"/>
  <c r="J111" i="2"/>
  <c r="I111" i="2"/>
  <c r="H111" i="2"/>
  <c r="E111" i="2"/>
  <c r="H110" i="2"/>
  <c r="E110" i="2"/>
  <c r="H109" i="2"/>
  <c r="E109" i="2"/>
  <c r="M98" i="2"/>
  <c r="L98" i="2"/>
  <c r="K98" i="2"/>
  <c r="H98" i="2"/>
  <c r="G98" i="2"/>
  <c r="F98" i="2"/>
  <c r="E98" i="2"/>
  <c r="D98" i="2"/>
  <c r="C98" i="2"/>
  <c r="K97" i="2"/>
  <c r="H97" i="2"/>
  <c r="E97" i="2"/>
  <c r="K96" i="2"/>
  <c r="H96" i="2"/>
  <c r="E96" i="2"/>
  <c r="H87" i="2"/>
  <c r="G87" i="2"/>
  <c r="F87" i="2"/>
  <c r="F86" i="2"/>
  <c r="F85" i="2"/>
  <c r="D77" i="2"/>
  <c r="D76" i="2"/>
  <c r="D75" i="2"/>
  <c r="D74" i="2"/>
  <c r="D73" i="2"/>
  <c r="K63" i="2"/>
  <c r="J63" i="2"/>
  <c r="I63" i="2"/>
  <c r="H63" i="2"/>
  <c r="G63" i="2"/>
  <c r="F63" i="2"/>
  <c r="E63" i="2"/>
  <c r="D63" i="2"/>
  <c r="C63" i="2"/>
  <c r="G62" i="2"/>
  <c r="C62" i="2"/>
  <c r="G61" i="2"/>
  <c r="C61" i="2"/>
  <c r="K50" i="2"/>
  <c r="I50" i="2"/>
  <c r="H50" i="2"/>
  <c r="I49" i="2"/>
  <c r="C49" i="2"/>
  <c r="I48" i="2"/>
  <c r="C48" i="2"/>
  <c r="G36" i="2"/>
  <c r="E36" i="2"/>
  <c r="E35" i="2"/>
  <c r="E34" i="2"/>
  <c r="I22" i="2"/>
  <c r="G22" i="2"/>
  <c r="E22" i="2"/>
  <c r="G20" i="2"/>
  <c r="E20" i="2"/>
  <c r="E12" i="2"/>
  <c r="D12" i="2"/>
  <c r="C12" i="2"/>
  <c r="E11" i="2"/>
  <c r="E10" i="2"/>
</calcChain>
</file>

<file path=xl/sharedStrings.xml><?xml version="1.0" encoding="utf-8"?>
<sst xmlns="http://schemas.openxmlformats.org/spreadsheetml/2006/main" count="2449" uniqueCount="792">
  <si>
    <t>２　効果と費用の比較表</t>
    <rPh sb="10" eb="11">
      <t>ヒョウ</t>
    </rPh>
    <phoneticPr fontId="3"/>
  </si>
  <si>
    <t xml:space="preserve"> 　１の（２）のイの（ア）のａの各施設等について、効果と費用の比較を次の表に準拠して算出するものとする。</t>
    <rPh sb="17" eb="19">
      <t>シセツ</t>
    </rPh>
    <rPh sb="19" eb="20">
      <t>トウ</t>
    </rPh>
    <phoneticPr fontId="3"/>
  </si>
  <si>
    <t>（１）年効果総額</t>
    <rPh sb="3" eb="4">
      <t>ネン</t>
    </rPh>
    <rPh sb="4" eb="6">
      <t>コウカ</t>
    </rPh>
    <rPh sb="6" eb="8">
      <t>ソウガク</t>
    </rPh>
    <phoneticPr fontId="3"/>
  </si>
  <si>
    <t>　ア　直接効果</t>
    <rPh sb="3" eb="5">
      <t>チョクセツ</t>
    </rPh>
    <rPh sb="5" eb="7">
      <t>コウカ</t>
    </rPh>
    <phoneticPr fontId="3"/>
  </si>
  <si>
    <t>　(ア)生産コスト節減効果</t>
    <rPh sb="4" eb="6">
      <t>セイサン</t>
    </rPh>
    <rPh sb="9" eb="11">
      <t>セツゲン</t>
    </rPh>
    <rPh sb="11" eb="13">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</si>
  <si>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</si>
  <si>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</si>
  <si>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</si>
  <si>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</si>
  <si>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</si>
  <si>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</si>
  <si>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</si>
  <si>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</si>
  <si>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</si>
  <si>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</si>
  <si>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</si>
  <si>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</si>
  <si>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</si>
  <si>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</si>
  <si>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</si>
  <si>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</si>
  <si>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</si>
  <si>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</si>
  <si>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</si>
  <si>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</si>
  <si>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</si>
  <si>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</si>
  <si>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 xml:space="preserve">     （千円）</t>
    <rPh sb="6" eb="7">
      <t>セン</t>
    </rPh>
    <rPh sb="7" eb="8">
      <t>エン</t>
    </rPh>
    <phoneticPr fontId="3"/>
  </si>
  <si>
    <t>　　（千円）</t>
    <rPh sb="3" eb="5">
      <t>センエン</t>
    </rPh>
    <phoneticPr fontId="3"/>
  </si>
  <si>
    <t>　</t>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</si>
  <si>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</si>
  <si>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</si>
  <si>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</si>
  <si>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</si>
  <si>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</si>
  <si>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</si>
  <si>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</si>
  <si>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</si>
  <si>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</si>
  <si>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</si>
  <si>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</si>
  <si>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</si>
  <si>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</si>
  <si>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</si>
  <si>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</si>
  <si>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</si>
  <si>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</si>
  <si>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</si>
  <si>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</si>
  <si>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</si>
  <si>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</si>
  <si>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</si>
  <si>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</si>
  <si>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</si>
  <si>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</si>
  <si>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</si>
  <si>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</si>
  <si>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</si>
  <si>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</si>
  <si>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</si>
  <si>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</si>
  <si>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</si>
  <si>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</si>
  <si>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</si>
  <si>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</si>
  <si>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</si>
  <si>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</si>
  <si>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</si>
  <si>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</si>
  <si>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</si>
  <si>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</si>
  <si>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</si>
  <si>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</si>
  <si>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(千円)</t>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</si>
  <si>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</si>
  <si>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</si>
  <si>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</si>
  <si>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</si>
  <si>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</si>
  <si>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</si>
  <si>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</si>
  <si>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</si>
  <si>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</si>
  <si>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</si>
  <si>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　　ⅴ　コスト節減額効果計</t>
    <rPh sb="7" eb="9">
      <t>セツゲン</t>
    </rPh>
    <rPh sb="9" eb="10">
      <t>ガク</t>
    </rPh>
    <rPh sb="10" eb="12">
      <t>コウカ</t>
    </rPh>
    <rPh sb="12" eb="13">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</si>
  <si>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</si>
  <si>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</si>
  <si>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</si>
  <si>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</si>
  <si>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</si>
  <si>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</si>
  <si>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</si>
  <si>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</si>
  <si>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</si>
  <si>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</si>
  <si>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</si>
  <si>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</si>
  <si>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</si>
  <si>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</si>
  <si>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</si>
  <si>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</si>
  <si>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（千円/ t ）</t>
    <rPh sb="1" eb="2">
      <t>セン</t>
    </rPh>
    <rPh sb="2" eb="3">
      <t>エン</t>
    </rPh>
    <phoneticPr fontId="3"/>
  </si>
  <si>
    <t>（千円/ t ）</t>
    <rPh sb="1" eb="3">
      <t>センエン</t>
    </rPh>
    <phoneticPr fontId="3"/>
  </si>
  <si>
    <t xml:space="preserve"> ( ｔ )</t>
    <phoneticPr fontId="3"/>
  </si>
  <si>
    <t>（千円）</t>
    <rPh sb="1" eb="2">
      <t>セン</t>
    </rPh>
    <rPh sb="2" eb="3">
      <t>エン</t>
    </rPh>
    <phoneticPr fontId="3"/>
  </si>
  <si>
    <t>合　計</t>
    <rPh sb="0" eb="3">
      <t>ゴウケイ</t>
    </rPh>
    <phoneticPr fontId="3"/>
  </si>
  <si>
    <t>④’事業実施前のコスト計</t>
    <rPh sb="2" eb="4">
      <t>ジギョウ</t>
    </rPh>
    <rPh sb="4" eb="6">
      <t>ジッシ</t>
    </rPh>
    <rPh sb="6" eb="7">
      <t>マエ</t>
    </rPh>
    <rPh sb="11" eb="12">
      <t>ケイ</t>
    </rPh>
    <phoneticPr fontId="3"/>
  </si>
  <si>
    <t>　　作　目</t>
    <rPh sb="2" eb="3">
      <t>サク</t>
    </rPh>
    <rPh sb="4" eb="5">
      <t>メ</t>
    </rPh>
    <phoneticPr fontId="3"/>
  </si>
  <si>
    <t>①化学肥料削</t>
    <rPh sb="1" eb="3">
      <t>カガク</t>
    </rPh>
    <rPh sb="3" eb="5">
      <t>ヒリョウ</t>
    </rPh>
    <rPh sb="5" eb="6">
      <t>サクゲン</t>
    </rPh>
    <phoneticPr fontId="3"/>
  </si>
  <si>
    <t>③削減額</t>
    <rPh sb="1" eb="3">
      <t>サクゲン</t>
    </rPh>
    <rPh sb="3" eb="4">
      <t>ガク</t>
    </rPh>
    <phoneticPr fontId="3"/>
  </si>
  <si>
    <t>⑥削減額</t>
    <rPh sb="1" eb="3">
      <t>サクゲン</t>
    </rPh>
    <rPh sb="3" eb="4">
      <t>ガク</t>
    </rPh>
    <phoneticPr fontId="3"/>
  </si>
  <si>
    <t xml:space="preserve">  減予定量</t>
    <rPh sb="2" eb="3">
      <t>ゲン</t>
    </rPh>
    <rPh sb="3" eb="6">
      <t>ヨテイリョウ</t>
    </rPh>
    <phoneticPr fontId="3"/>
  </si>
  <si>
    <t xml:space="preserve">  予定量</t>
    <rPh sb="2" eb="4">
      <t>ヨテイ</t>
    </rPh>
    <rPh sb="4" eb="5">
      <t>ヨテイリョウ</t>
    </rPh>
    <phoneticPr fontId="3"/>
  </si>
  <si>
    <t xml:space="preserve">  単価</t>
    <rPh sb="2" eb="4">
      <t>タンカ</t>
    </rPh>
    <phoneticPr fontId="3"/>
  </si>
  <si>
    <t>③’削減額計</t>
    <rPh sb="2" eb="5">
      <t>サクゲンガク</t>
    </rPh>
    <rPh sb="5" eb="6">
      <t>ケイ</t>
    </rPh>
    <phoneticPr fontId="3"/>
  </si>
  <si>
    <t>⑥’削減額計</t>
    <rPh sb="2" eb="5">
      <t>サクゲンガク</t>
    </rPh>
    <rPh sb="5" eb="6">
      <t>ケイ</t>
    </rPh>
    <phoneticPr fontId="3"/>
  </si>
  <si>
    <t>⑩事業実施後</t>
    <rPh sb="1" eb="3">
      <t>ジギョウ</t>
    </rPh>
    <rPh sb="3" eb="5">
      <t>ジッシ</t>
    </rPh>
    <rPh sb="5" eb="6">
      <t>ゴ</t>
    </rPh>
    <phoneticPr fontId="3"/>
  </si>
  <si>
    <t>年効果額</t>
    <rPh sb="0" eb="1">
      <t>トシ</t>
    </rPh>
    <rPh sb="1" eb="3">
      <t>コウカ</t>
    </rPh>
    <rPh sb="3" eb="4">
      <t>ガク</t>
    </rPh>
    <phoneticPr fontId="3"/>
  </si>
  <si>
    <t>⑨増加額</t>
    <rPh sb="1" eb="3">
      <t>ゾウカ</t>
    </rPh>
    <rPh sb="3" eb="4">
      <t>ガク</t>
    </rPh>
    <phoneticPr fontId="3"/>
  </si>
  <si>
    <t>　面積</t>
    <rPh sb="1" eb="3">
      <t>メンセキ</t>
    </rPh>
    <phoneticPr fontId="3"/>
  </si>
  <si>
    <t xml:space="preserve">  ③'+⑥'-⑨'</t>
    <phoneticPr fontId="3"/>
  </si>
  <si>
    <t>⑨’増加額計</t>
    <rPh sb="2" eb="5">
      <t>ゾウカガク</t>
    </rPh>
    <rPh sb="5" eb="6">
      <t>ケイ</t>
    </rPh>
    <phoneticPr fontId="3"/>
  </si>
  <si>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</si>
  <si>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</si>
  <si>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</si>
  <si>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</si>
  <si>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</si>
  <si>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</si>
  <si>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</si>
  <si>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</si>
  <si>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</si>
  <si>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</si>
  <si>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増加予定量</t>
    <rPh sb="2" eb="4">
      <t>ゾウカ</t>
    </rPh>
    <rPh sb="4" eb="6">
      <t>ヨテイ</t>
    </rPh>
    <rPh sb="6" eb="7">
      <t>ヨテイリョウ</t>
    </rPh>
    <phoneticPr fontId="3"/>
  </si>
  <si>
    <t xml:space="preserve"> ③'-⑥'</t>
    <phoneticPr fontId="3"/>
  </si>
  <si>
    <t>（袋/ha）</t>
    <rPh sb="1" eb="2">
      <t>フクロ</t>
    </rPh>
    <phoneticPr fontId="3"/>
  </si>
  <si>
    <t>（円/袋）</t>
    <rPh sb="1" eb="2">
      <t>エン</t>
    </rPh>
    <rPh sb="3" eb="4">
      <t>フクロ</t>
    </rPh>
    <phoneticPr fontId="3"/>
  </si>
  <si>
    <t>（kg/ha）</t>
    <phoneticPr fontId="3"/>
  </si>
  <si>
    <t xml:space="preserve"> （円/kg）</t>
    <rPh sb="2" eb="3">
      <t>エン</t>
    </rPh>
    <phoneticPr fontId="3"/>
  </si>
  <si>
    <t xml:space="preserve"> (ha)</t>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</si>
  <si>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</si>
  <si>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</si>
  <si>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</si>
  <si>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</si>
  <si>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</si>
  <si>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</si>
  <si>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</si>
  <si>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</si>
  <si>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</si>
  <si>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</si>
  <si>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</si>
  <si>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</si>
  <si>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</si>
  <si>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③'-⑥'</t>
    <phoneticPr fontId="3"/>
  </si>
  <si>
    <t>（円/kg）</t>
    <rPh sb="1" eb="2">
      <t>エン</t>
    </rPh>
    <phoneticPr fontId="3"/>
  </si>
  <si>
    <t>(千円)</t>
    <rPh sb="1" eb="2">
      <t>セン</t>
    </rPh>
    <rPh sb="2" eb="3">
      <t>エン</t>
    </rPh>
    <phoneticPr fontId="3"/>
  </si>
  <si>
    <t>(ha)</t>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</si>
  <si>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</si>
  <si>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</si>
  <si>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</si>
  <si>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</si>
  <si>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</si>
  <si>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各規模階層</t>
    <rPh sb="0" eb="1">
      <t>カク</t>
    </rPh>
    <rPh sb="1" eb="2">
      <t>キボ</t>
    </rPh>
    <rPh sb="2" eb="3">
      <t>キボ</t>
    </rPh>
    <rPh sb="3" eb="5">
      <t>カイソウ</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</si>
  <si>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</si>
  <si>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</si>
  <si>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の作業面積</t>
    <rPh sb="1" eb="3">
      <t>サギョウ</t>
    </rPh>
    <rPh sb="3" eb="5">
      <t>メンセキ</t>
    </rPh>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</si>
  <si>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</si>
  <si>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</si>
  <si>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</si>
  <si>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</si>
  <si>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</si>
  <si>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</si>
  <si>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</si>
  <si>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</si>
  <si>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</si>
  <si>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</si>
  <si>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</si>
  <si>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</si>
  <si>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</si>
  <si>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</si>
  <si>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</si>
  <si>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</si>
  <si>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単位：千円</t>
    <rPh sb="0" eb="2">
      <t>タンイ</t>
    </rPh>
    <rPh sb="3" eb="5">
      <t>センエン</t>
    </rPh>
    <phoneticPr fontId="3"/>
  </si>
  <si>
    <t>　　　　　　　　計</t>
    <rPh sb="8" eb="9">
      <t>ケイ</t>
    </rPh>
    <phoneticPr fontId="3"/>
  </si>
  <si>
    <t>　(イ)品質向上効果</t>
    <rPh sb="4" eb="6">
      <t>ヒンシツ</t>
    </rPh>
    <rPh sb="6" eb="8">
      <t>コウジョウ</t>
    </rPh>
    <rPh sb="8" eb="10">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</si>
  <si>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</si>
  <si>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</si>
  <si>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</si>
  <si>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</si>
  <si>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</si>
  <si>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</si>
  <si>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</si>
  <si>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</si>
  <si>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</si>
  <si>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</si>
  <si>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</si>
  <si>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</si>
  <si>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</si>
  <si>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</si>
  <si>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</si>
  <si>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</si>
  <si>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</si>
  <si>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</si>
  <si>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</si>
  <si>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</si>
  <si>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</si>
  <si>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</si>
  <si>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</si>
  <si>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</si>
  <si>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</si>
  <si>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</si>
  <si>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</si>
  <si>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</si>
  <si>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</si>
  <si>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</si>
  <si>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</si>
  <si>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</si>
  <si>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</si>
  <si>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③-⑥</t>
    <phoneticPr fontId="3"/>
  </si>
  <si>
    <t>予定単価</t>
    <rPh sb="0" eb="2">
      <t>ヨテイ</t>
    </rPh>
    <rPh sb="2" eb="4">
      <t>タンカ</t>
    </rPh>
    <phoneticPr fontId="3"/>
  </si>
  <si>
    <t>（円／kg）</t>
    <rPh sb="1" eb="2">
      <t>エン</t>
    </rPh>
    <phoneticPr fontId="3"/>
  </si>
  <si>
    <t>（千円）</t>
    <rPh sb="1" eb="2">
      <t>セン</t>
    </rPh>
    <rPh sb="2" eb="3">
      <t>センエン</t>
    </rPh>
    <phoneticPr fontId="3"/>
  </si>
  <si>
    <t>※これにより算定した効果には生産力増加効果を含むので、ここで得られた生産力増加効果は次の（ウ）生産力増加効果では、算定しないものとする。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7" eb="50">
      <t>セイサンリョク</t>
    </rPh>
    <rPh sb="50" eb="52">
      <t>ゾウカ</t>
    </rPh>
    <rPh sb="52" eb="54">
      <t>コウカ</t>
    </rPh>
    <rPh sb="57" eb="59">
      <t>サンテイ</t>
    </rPh>
    <phoneticPr fontId="3"/>
  </si>
  <si>
    <t>※加工品販売単価に含まれる光熱水道費、人件費、副原料及び包装費等は生産コスト節減効果のマイナス効果として計上する。</t>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</si>
  <si>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</si>
  <si>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</si>
  <si>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（千円)</t>
    <rPh sb="1" eb="2">
      <t>セン</t>
    </rPh>
    <rPh sb="2" eb="3">
      <t>センエン</t>
    </rPh>
    <phoneticPr fontId="3"/>
  </si>
  <si>
    <t>④事業実施後</t>
    <rPh sb="1" eb="3">
      <t>ジギョウ</t>
    </rPh>
    <rPh sb="3" eb="5">
      <t>ジッシ</t>
    </rPh>
    <rPh sb="5" eb="6">
      <t>ゴ</t>
    </rPh>
    <phoneticPr fontId="3"/>
  </si>
  <si>
    <t>販売単価</t>
    <rPh sb="0" eb="2">
      <t>ハンバイ</t>
    </rPh>
    <rPh sb="2" eb="4">
      <t>タンカ</t>
    </rPh>
    <phoneticPr fontId="3"/>
  </si>
  <si>
    <t>　(ウ)生産力増加効果</t>
    <rPh sb="4" eb="7">
      <t>セイサンリョク</t>
    </rPh>
    <rPh sb="7" eb="9">
      <t>ゾウカ</t>
    </rPh>
    <rPh sb="9" eb="11">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</si>
  <si>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</si>
  <si>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</si>
  <si>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</si>
  <si>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</si>
  <si>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</si>
  <si>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</si>
  <si>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</si>
  <si>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</si>
  <si>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</si>
  <si>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⑥－⑤</t>
    <phoneticPr fontId="3"/>
  </si>
  <si>
    <t>⑨所得率</t>
    <rPh sb="1" eb="4">
      <t>ショトクリツ</t>
    </rPh>
    <phoneticPr fontId="3"/>
  </si>
  <si>
    <t xml:space="preserve">⑫労賃単価 </t>
    <rPh sb="1" eb="3">
      <t>ロウチン</t>
    </rPh>
    <rPh sb="3" eb="5">
      <t>タンカ</t>
    </rPh>
    <phoneticPr fontId="3"/>
  </si>
  <si>
    <t>（hr）</t>
    <phoneticPr fontId="3"/>
  </si>
  <si>
    <t>(円/hr)</t>
    <rPh sb="1" eb="2">
      <t>エン</t>
    </rPh>
    <phoneticPr fontId="3"/>
  </si>
  <si>
    <t>(千円)</t>
    <rPh sb="1" eb="3">
      <t>センエン</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</si>
  <si>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</si>
  <si>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</si>
  <si>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</si>
  <si>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</si>
  <si>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</si>
  <si>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③－②</t>
    <phoneticPr fontId="3"/>
  </si>
  <si>
    <t xml:space="preserve"> (千円)</t>
    <rPh sb="2" eb="4">
      <t>センエン</t>
    </rPh>
    <phoneticPr fontId="3"/>
  </si>
  <si>
    <t>（単位：千円）</t>
    <rPh sb="1" eb="3">
      <t>タンイ</t>
    </rPh>
    <rPh sb="4" eb="5">
      <t>セン</t>
    </rPh>
    <rPh sb="5" eb="6">
      <t>エン</t>
    </rPh>
    <phoneticPr fontId="3"/>
  </si>
  <si>
    <t>　(エ)物流合理化効果</t>
    <rPh sb="4" eb="6">
      <t>ブツリュウ</t>
    </rPh>
    <rPh sb="6" eb="9">
      <t>ゴウリカ</t>
    </rPh>
    <rPh sb="9" eb="11">
      <t>コウカ</t>
    </rPh>
    <phoneticPr fontId="3"/>
  </si>
  <si>
    <t>出荷先</t>
    <rPh sb="0" eb="3">
      <t>シュッカサキ</t>
    </rPh>
    <phoneticPr fontId="3"/>
  </si>
  <si>
    <t>出荷量</t>
    <rPh sb="0" eb="3">
      <t>シュッカリョウ</t>
    </rPh>
    <phoneticPr fontId="3"/>
  </si>
  <si>
    <t>輸送費</t>
    <rPh sb="0" eb="3">
      <t>ユソウヒ</t>
    </rPh>
    <phoneticPr fontId="3"/>
  </si>
  <si>
    <t>(ｹｰｽ・ﾄﾚｰ)</t>
    <phoneticPr fontId="3"/>
  </si>
  <si>
    <t>(円/ｹｰｽ・ﾄﾚｰ)</t>
    <rPh sb="1" eb="2">
      <t>エン</t>
    </rPh>
    <phoneticPr fontId="3"/>
  </si>
  <si>
    <t xml:space="preserve"> (ｹｰｽ・ﾄﾚｰ)</t>
    <phoneticPr fontId="3"/>
  </si>
  <si>
    <t>（単位あたり重量）</t>
    <rPh sb="1" eb="3">
      <t>タンイ</t>
    </rPh>
    <rPh sb="6" eb="8">
      <t>ジュウリョウ</t>
    </rPh>
    <phoneticPr fontId="3"/>
  </si>
  <si>
    <t>（　　　kg）</t>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</si>
  <si>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</si>
  <si>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</si>
  <si>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</si>
  <si>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</si>
  <si>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</si>
  <si>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処理量</t>
    <rPh sb="0" eb="3">
      <t>ショリリョウ</t>
    </rPh>
    <phoneticPr fontId="3"/>
  </si>
  <si>
    <t>率</t>
    <rPh sb="0" eb="1">
      <t>ヒリツ</t>
    </rPh>
    <phoneticPr fontId="3"/>
  </si>
  <si>
    <t>①×②</t>
    <phoneticPr fontId="3"/>
  </si>
  <si>
    <t>賃金単価</t>
    <rPh sb="0" eb="2">
      <t>チンギン</t>
    </rPh>
    <rPh sb="2" eb="4">
      <t>タンカ</t>
    </rPh>
    <phoneticPr fontId="3"/>
  </si>
  <si>
    <t>④－⑤</t>
    <phoneticPr fontId="3"/>
  </si>
  <si>
    <t>低減額</t>
    <rPh sb="0" eb="2">
      <t>テイゲン</t>
    </rPh>
    <rPh sb="2" eb="3">
      <t>ガク</t>
    </rPh>
    <phoneticPr fontId="3"/>
  </si>
  <si>
    <t>（ ｔ ）</t>
    <phoneticPr fontId="3"/>
  </si>
  <si>
    <t>（％）</t>
    <phoneticPr fontId="3"/>
  </si>
  <si>
    <t>（円/ｔ）</t>
    <rPh sb="1" eb="2">
      <t>エン</t>
    </rPh>
    <phoneticPr fontId="3"/>
  </si>
  <si>
    <t>⑦＋⑩</t>
    <phoneticPr fontId="3"/>
  </si>
  <si>
    <t>　　　 ウ　有機物供給施設に係る物流経費の増減</t>
    <rPh sb="6" eb="9">
      <t>ユウキブツ</t>
    </rPh>
    <rPh sb="9" eb="11">
      <t>キョウキュウ</t>
    </rPh>
    <rPh sb="11" eb="13">
      <t>シセツ</t>
    </rPh>
    <rPh sb="14" eb="15">
      <t>カカ</t>
    </rPh>
    <rPh sb="16" eb="18">
      <t>ブツリュウ</t>
    </rPh>
    <rPh sb="18" eb="20">
      <t>ケイヒ</t>
    </rPh>
    <rPh sb="21" eb="23">
      <t>ゾウゲン</t>
    </rPh>
    <phoneticPr fontId="3"/>
  </si>
  <si>
    <t>　　　　（ア）畜産農家に係る費用</t>
    <rPh sb="7" eb="9">
      <t>チクサン</t>
    </rPh>
    <rPh sb="9" eb="11">
      <t>ノウカ</t>
    </rPh>
    <rPh sb="12" eb="13">
      <t>カカ</t>
    </rPh>
    <rPh sb="14" eb="16">
      <t>ヒヨウ</t>
    </rPh>
    <phoneticPr fontId="3"/>
  </si>
  <si>
    <t>　　　　　　ア）　畜産農家が生ふん処理を他者に依頼する経費の差額</t>
    <rPh sb="9" eb="11">
      <t>チクサン</t>
    </rPh>
    <rPh sb="11" eb="13">
      <t>ノウカ</t>
    </rPh>
    <rPh sb="14" eb="15">
      <t>ナマ</t>
    </rPh>
    <rPh sb="17" eb="19">
      <t>ショリ</t>
    </rPh>
    <rPh sb="20" eb="22">
      <t>タシャ</t>
    </rPh>
    <rPh sb="23" eb="25">
      <t>イライ</t>
    </rPh>
    <rPh sb="27" eb="29">
      <t>ケイヒ</t>
    </rPh>
    <rPh sb="30" eb="32">
      <t>サガク</t>
    </rPh>
    <phoneticPr fontId="3"/>
  </si>
  <si>
    <t>　　事業実施後の目標数値</t>
    <rPh sb="2" eb="4">
      <t>ジギョウ</t>
    </rPh>
    <rPh sb="4" eb="6">
      <t>ジッシ</t>
    </rPh>
    <rPh sb="6" eb="7">
      <t>ゴ</t>
    </rPh>
    <rPh sb="8" eb="10">
      <t>モクヒョウ</t>
    </rPh>
    <rPh sb="10" eb="12">
      <t>スウチ</t>
    </rPh>
    <phoneticPr fontId="3"/>
  </si>
  <si>
    <t>④年効果額</t>
    <rPh sb="1" eb="2">
      <t>ネン</t>
    </rPh>
    <rPh sb="2" eb="5">
      <t>コウカガク</t>
    </rPh>
    <phoneticPr fontId="3"/>
  </si>
  <si>
    <t>飼養頭(羽)数</t>
    <rPh sb="0" eb="2">
      <t>シヨウ</t>
    </rPh>
    <rPh sb="2" eb="3">
      <t>アタマ</t>
    </rPh>
    <rPh sb="4" eb="5">
      <t>ハネ</t>
    </rPh>
    <rPh sb="6" eb="7">
      <t>スウ</t>
    </rPh>
    <phoneticPr fontId="3"/>
  </si>
  <si>
    <t>①年間発生量</t>
    <rPh sb="1" eb="3">
      <t>ネンカン</t>
    </rPh>
    <rPh sb="3" eb="6">
      <t>ハッセイリョウ</t>
    </rPh>
    <phoneticPr fontId="3"/>
  </si>
  <si>
    <t>　処理単価</t>
    <rPh sb="1" eb="3">
      <t>ショリ</t>
    </rPh>
    <rPh sb="3" eb="5">
      <t>タンカ</t>
    </rPh>
    <phoneticPr fontId="3"/>
  </si>
  <si>
    <t xml:space="preserve">  処理単価</t>
    <rPh sb="2" eb="4">
      <t>ショリ</t>
    </rPh>
    <rPh sb="4" eb="6">
      <t>タンカ</t>
    </rPh>
    <phoneticPr fontId="3"/>
  </si>
  <si>
    <t xml:space="preserve">  (②-③)*①</t>
  </si>
  <si>
    <t>地区名</t>
    <rPh sb="0" eb="3">
      <t>チクメイ</t>
    </rPh>
    <phoneticPr fontId="3"/>
  </si>
  <si>
    <t xml:space="preserve">     （ ｔ ）</t>
    <phoneticPr fontId="3"/>
  </si>
  <si>
    <t xml:space="preserve">  （円／ ｔ ）</t>
    <rPh sb="3" eb="4">
      <t>エン</t>
    </rPh>
    <phoneticPr fontId="3"/>
  </si>
  <si>
    <t xml:space="preserve">    （円／t）</t>
    <rPh sb="5" eb="6">
      <t>センエン</t>
    </rPh>
    <phoneticPr fontId="3"/>
  </si>
  <si>
    <t xml:space="preserve">       (千円)</t>
    <rPh sb="8" eb="10">
      <t>センエン</t>
    </rPh>
    <phoneticPr fontId="3"/>
  </si>
  <si>
    <t xml:space="preserve">         計</t>
    <rPh sb="9" eb="10">
      <t>ケイ</t>
    </rPh>
    <phoneticPr fontId="3"/>
  </si>
  <si>
    <t xml:space="preserve">            イ） 畜産農家が自家でたい肥化する経費の差額</t>
    <rPh sb="15" eb="17">
      <t>チクサン</t>
    </rPh>
    <rPh sb="17" eb="19">
      <t>ノウカ</t>
    </rPh>
    <rPh sb="20" eb="22">
      <t>ジカ</t>
    </rPh>
    <rPh sb="25" eb="26">
      <t>タイヒ</t>
    </rPh>
    <rPh sb="26" eb="27">
      <t>カ</t>
    </rPh>
    <rPh sb="29" eb="31">
      <t>ケイヒ</t>
    </rPh>
    <rPh sb="32" eb="34">
      <t>サガク</t>
    </rPh>
    <phoneticPr fontId="3"/>
  </si>
  <si>
    <t>①飼育頭(羽)</t>
    <rPh sb="1" eb="3">
      <t>シイク</t>
    </rPh>
    <rPh sb="3" eb="4">
      <t>アタマ</t>
    </rPh>
    <rPh sb="5" eb="6">
      <t>ハネ</t>
    </rPh>
    <phoneticPr fontId="3"/>
  </si>
  <si>
    <t>事　業　実　施　前</t>
    <rPh sb="0" eb="3">
      <t>ジギョウ</t>
    </rPh>
    <rPh sb="4" eb="7">
      <t>ジッシ</t>
    </rPh>
    <rPh sb="8" eb="9">
      <t>マエ</t>
    </rPh>
    <phoneticPr fontId="3"/>
  </si>
  <si>
    <t>　　　　　</t>
    <phoneticPr fontId="3"/>
  </si>
  <si>
    <t>　数</t>
    <rPh sb="1" eb="2">
      <t>スウ</t>
    </rPh>
    <phoneticPr fontId="3"/>
  </si>
  <si>
    <t>②生ふん・廃棄</t>
    <rPh sb="1" eb="2">
      <t>ナマ</t>
    </rPh>
    <rPh sb="5" eb="7">
      <t>ハイキ</t>
    </rPh>
    <phoneticPr fontId="3"/>
  </si>
  <si>
    <t>③年間処理時</t>
    <rPh sb="1" eb="3">
      <t>ネンカン</t>
    </rPh>
    <rPh sb="3" eb="5">
      <t>ショリ</t>
    </rPh>
    <rPh sb="5" eb="6">
      <t>ジカン</t>
    </rPh>
    <phoneticPr fontId="3"/>
  </si>
  <si>
    <t>⑤たい肥化に</t>
    <rPh sb="1" eb="4">
      <t>タイヒ</t>
    </rPh>
    <rPh sb="4" eb="5">
      <t>カ</t>
    </rPh>
    <phoneticPr fontId="3"/>
  </si>
  <si>
    <t>　処理時間</t>
    <rPh sb="1" eb="3">
      <t>ショリ</t>
    </rPh>
    <rPh sb="3" eb="5">
      <t>ジカン</t>
    </rPh>
    <phoneticPr fontId="3"/>
  </si>
  <si>
    <t>　間</t>
    <rPh sb="1" eb="2">
      <t>ジカン</t>
    </rPh>
    <phoneticPr fontId="3"/>
  </si>
  <si>
    <t xml:space="preserve">   </t>
    <phoneticPr fontId="3"/>
  </si>
  <si>
    <t>　要した労賃</t>
    <rPh sb="1" eb="2">
      <t>ヨウ</t>
    </rPh>
    <rPh sb="4" eb="6">
      <t>ロウチン</t>
    </rPh>
    <phoneticPr fontId="3"/>
  </si>
  <si>
    <t xml:space="preserve">     ①*②</t>
  </si>
  <si>
    <t xml:space="preserve">   ③*④</t>
    <phoneticPr fontId="3"/>
  </si>
  <si>
    <t>育種別</t>
    <rPh sb="0" eb="2">
      <t>イクシュ</t>
    </rPh>
    <rPh sb="2" eb="3">
      <t>ベツ</t>
    </rPh>
    <phoneticPr fontId="3"/>
  </si>
  <si>
    <t>(頭、又は千羽)</t>
    <rPh sb="1" eb="2">
      <t>アタマ</t>
    </rPh>
    <rPh sb="3" eb="4">
      <t>マタ</t>
    </rPh>
    <rPh sb="5" eb="6">
      <t>セン</t>
    </rPh>
    <rPh sb="6" eb="7">
      <t>ハネ</t>
    </rPh>
    <phoneticPr fontId="3"/>
  </si>
  <si>
    <t xml:space="preserve"> (時間/年・頭)</t>
    <rPh sb="2" eb="4">
      <t>ジカン</t>
    </rPh>
    <rPh sb="5" eb="6">
      <t>ネン</t>
    </rPh>
    <rPh sb="7" eb="8">
      <t>アタマ</t>
    </rPh>
    <phoneticPr fontId="3"/>
  </si>
  <si>
    <t xml:space="preserve">    (時間/年）</t>
    <rPh sb="5" eb="7">
      <t>ジカン</t>
    </rPh>
    <rPh sb="8" eb="9">
      <t>ネン</t>
    </rPh>
    <phoneticPr fontId="3"/>
  </si>
  <si>
    <t xml:space="preserve">  （円/時間）</t>
    <rPh sb="3" eb="4">
      <t>センエン</t>
    </rPh>
    <rPh sb="5" eb="7">
      <t>ジカン</t>
    </rPh>
    <phoneticPr fontId="3"/>
  </si>
  <si>
    <t xml:space="preserve">      (千円)</t>
    <rPh sb="7" eb="9">
      <t>センエン</t>
    </rPh>
    <phoneticPr fontId="3"/>
  </si>
  <si>
    <t>事　業　実　施　後</t>
    <rPh sb="0" eb="3">
      <t>ジギョウ</t>
    </rPh>
    <rPh sb="4" eb="7">
      <t>ジッシ</t>
    </rPh>
    <rPh sb="8" eb="9">
      <t>ゴ</t>
    </rPh>
    <phoneticPr fontId="3"/>
  </si>
  <si>
    <t>⑥生ふん・廃棄</t>
    <rPh sb="1" eb="2">
      <t>ナマ</t>
    </rPh>
    <rPh sb="5" eb="7">
      <t>ハイキ</t>
    </rPh>
    <phoneticPr fontId="3"/>
  </si>
  <si>
    <t>⑦年間処理時</t>
    <rPh sb="1" eb="3">
      <t>ネンカン</t>
    </rPh>
    <rPh sb="3" eb="5">
      <t>ショリ</t>
    </rPh>
    <rPh sb="5" eb="6">
      <t>ジカン</t>
    </rPh>
    <phoneticPr fontId="3"/>
  </si>
  <si>
    <t>⑧労賃単価</t>
    <rPh sb="1" eb="3">
      <t>ロウチン</t>
    </rPh>
    <rPh sb="3" eb="5">
      <t>タンカ</t>
    </rPh>
    <phoneticPr fontId="3"/>
  </si>
  <si>
    <t>⑨たい肥化に</t>
    <rPh sb="1" eb="4">
      <t>タイヒ</t>
    </rPh>
    <rPh sb="4" eb="5">
      <t>カ</t>
    </rPh>
    <phoneticPr fontId="3"/>
  </si>
  <si>
    <t xml:space="preserve">     ①*⑥</t>
    <phoneticPr fontId="3"/>
  </si>
  <si>
    <t xml:space="preserve">   ⑦*⑧</t>
    <phoneticPr fontId="3"/>
  </si>
  <si>
    <t>　　⑤－⑨</t>
    <phoneticPr fontId="3"/>
  </si>
  <si>
    <t>　　　　　ウ）畜産農家が生ふんを原料として販売する場合の経費の差額</t>
    <rPh sb="7" eb="9">
      <t>チクサン</t>
    </rPh>
    <rPh sb="9" eb="11">
      <t>ノウカ</t>
    </rPh>
    <rPh sb="12" eb="13">
      <t>ナマ</t>
    </rPh>
    <rPh sb="16" eb="18">
      <t>ゲンリョウ</t>
    </rPh>
    <rPh sb="21" eb="23">
      <t>ハンバイ</t>
    </rPh>
    <rPh sb="25" eb="27">
      <t>バアイ</t>
    </rPh>
    <rPh sb="28" eb="30">
      <t>ケイヒ</t>
    </rPh>
    <rPh sb="31" eb="33">
      <t>サガク</t>
    </rPh>
    <phoneticPr fontId="3"/>
  </si>
  <si>
    <t>　　　　　　事　業　実　施　前</t>
    <rPh sb="6" eb="9">
      <t>ジギョウ</t>
    </rPh>
    <rPh sb="10" eb="13">
      <t>ジッシ</t>
    </rPh>
    <rPh sb="14" eb="15">
      <t>マエ</t>
    </rPh>
    <phoneticPr fontId="3"/>
  </si>
  <si>
    <t>　　　　　　　事　業　実　施　後</t>
    <rPh sb="7" eb="10">
      <t>ジギョウ</t>
    </rPh>
    <rPh sb="11" eb="14">
      <t>ジッシ</t>
    </rPh>
    <rPh sb="15" eb="16">
      <t>ゴ</t>
    </rPh>
    <phoneticPr fontId="3"/>
  </si>
  <si>
    <t>①販売単価</t>
    <rPh sb="1" eb="3">
      <t>ハンバイ</t>
    </rPh>
    <rPh sb="3" eb="5">
      <t>タンカ</t>
    </rPh>
    <phoneticPr fontId="3"/>
  </si>
  <si>
    <t>②販売量</t>
    <rPh sb="1" eb="4">
      <t>ハンバイリョウ</t>
    </rPh>
    <phoneticPr fontId="3"/>
  </si>
  <si>
    <t>③販売額</t>
    <rPh sb="1" eb="4">
      <t>ハンバイガク</t>
    </rPh>
    <phoneticPr fontId="3"/>
  </si>
  <si>
    <t>④販売単価</t>
    <rPh sb="1" eb="3">
      <t>ハンバイ</t>
    </rPh>
    <rPh sb="3" eb="5">
      <t>タンカ</t>
    </rPh>
    <phoneticPr fontId="3"/>
  </si>
  <si>
    <t>⑤販売量</t>
    <rPh sb="1" eb="4">
      <t>ハンバイリョウ</t>
    </rPh>
    <phoneticPr fontId="3"/>
  </si>
  <si>
    <t>⑥販売額</t>
    <rPh sb="1" eb="4">
      <t>ハンバイガク</t>
    </rPh>
    <phoneticPr fontId="3"/>
  </si>
  <si>
    <t xml:space="preserve">  ①*②</t>
    <phoneticPr fontId="3"/>
  </si>
  <si>
    <t xml:space="preserve">  ④*⑤</t>
    <phoneticPr fontId="3"/>
  </si>
  <si>
    <t>　　⑥－③</t>
    <phoneticPr fontId="3"/>
  </si>
  <si>
    <t>畜種別</t>
    <rPh sb="0" eb="1">
      <t>チク</t>
    </rPh>
    <rPh sb="1" eb="3">
      <t>シュベツ</t>
    </rPh>
    <phoneticPr fontId="3"/>
  </si>
  <si>
    <t xml:space="preserve">  （ ｔ／年 ）</t>
    <rPh sb="6" eb="7">
      <t>ネン</t>
    </rPh>
    <phoneticPr fontId="3"/>
  </si>
  <si>
    <t xml:space="preserve">     （千円）</t>
    <rPh sb="6" eb="8">
      <t>センエン</t>
    </rPh>
    <phoneticPr fontId="3"/>
  </si>
  <si>
    <t xml:space="preserve">    （円／ ｔ ）</t>
    <rPh sb="5" eb="6">
      <t>エン</t>
    </rPh>
    <phoneticPr fontId="3"/>
  </si>
  <si>
    <t xml:space="preserve">   （ ｔ／年 ）</t>
    <rPh sb="7" eb="8">
      <t>ネン</t>
    </rPh>
    <phoneticPr fontId="3"/>
  </si>
  <si>
    <t>　　　　 エ）畜産農家に係る費用の総計</t>
    <rPh sb="7" eb="9">
      <t>チクサン</t>
    </rPh>
    <rPh sb="9" eb="11">
      <t>ノウカ</t>
    </rPh>
    <rPh sb="12" eb="13">
      <t>カカ</t>
    </rPh>
    <rPh sb="14" eb="16">
      <t>ヒヨウ</t>
    </rPh>
    <rPh sb="17" eb="19">
      <t>ソウケイ</t>
    </rPh>
    <phoneticPr fontId="3"/>
  </si>
  <si>
    <t>ア）の④＋イ）の⑩＋ウ）の⑦</t>
    <phoneticPr fontId="3"/>
  </si>
  <si>
    <t>　　千円</t>
    <rPh sb="2" eb="4">
      <t>センエン</t>
    </rPh>
    <phoneticPr fontId="3"/>
  </si>
  <si>
    <t>　　　　（イ）都市域自治体等に係る費用</t>
    <rPh sb="7" eb="9">
      <t>トシ</t>
    </rPh>
    <rPh sb="9" eb="10">
      <t>イキ</t>
    </rPh>
    <rPh sb="10" eb="13">
      <t>ジチタイ</t>
    </rPh>
    <rPh sb="13" eb="14">
      <t>トウ</t>
    </rPh>
    <rPh sb="15" eb="16">
      <t>カカ</t>
    </rPh>
    <rPh sb="17" eb="19">
      <t>ヒヨウ</t>
    </rPh>
    <phoneticPr fontId="3"/>
  </si>
  <si>
    <t>　　　　　　ア）都市域自治体等が、生ごみ等を処理（焼却処理等）する経費の差額　</t>
    <rPh sb="8" eb="10">
      <t>トシ</t>
    </rPh>
    <rPh sb="10" eb="11">
      <t>イキ</t>
    </rPh>
    <rPh sb="11" eb="14">
      <t>ジチタイ</t>
    </rPh>
    <rPh sb="14" eb="15">
      <t>トウ</t>
    </rPh>
    <rPh sb="17" eb="18">
      <t>ナマ</t>
    </rPh>
    <rPh sb="20" eb="21">
      <t>トウ</t>
    </rPh>
    <rPh sb="22" eb="24">
      <t>ショリ</t>
    </rPh>
    <rPh sb="25" eb="27">
      <t>ショウキャク</t>
    </rPh>
    <rPh sb="27" eb="29">
      <t>ショリ</t>
    </rPh>
    <rPh sb="29" eb="30">
      <t>トウ</t>
    </rPh>
    <rPh sb="33" eb="35">
      <t>ケイヒ</t>
    </rPh>
    <rPh sb="36" eb="38">
      <t>サガク</t>
    </rPh>
    <phoneticPr fontId="3"/>
  </si>
  <si>
    <t xml:space="preserve">  の推定年間</t>
    <rPh sb="3" eb="5">
      <t>スイテイ</t>
    </rPh>
    <rPh sb="5" eb="7">
      <t>ネンカン</t>
    </rPh>
    <phoneticPr fontId="3"/>
  </si>
  <si>
    <t>　生ごみ発生</t>
    <rPh sb="1" eb="2">
      <t>ナマ</t>
    </rPh>
    <rPh sb="4" eb="6">
      <t>ハッセイ</t>
    </rPh>
    <phoneticPr fontId="3"/>
  </si>
  <si>
    <t>地区名</t>
    <rPh sb="0" eb="2">
      <t>チク</t>
    </rPh>
    <rPh sb="2" eb="3">
      <t>メイ</t>
    </rPh>
    <phoneticPr fontId="3"/>
  </si>
  <si>
    <t xml:space="preserve">  量 （ｔ）</t>
    <rPh sb="2" eb="3">
      <t>リョウ</t>
    </rPh>
    <phoneticPr fontId="3"/>
  </si>
  <si>
    <t xml:space="preserve">    （円／ｔ）</t>
    <rPh sb="5" eb="6">
      <t>エン</t>
    </rPh>
    <phoneticPr fontId="3"/>
  </si>
  <si>
    <t xml:space="preserve">    (円/ｔ)</t>
    <rPh sb="5" eb="6">
      <t>センエン</t>
    </rPh>
    <phoneticPr fontId="3"/>
  </si>
  <si>
    <t>　　　　　　イ）都市域自治体等が、生ごみ等をたい肥化する経費の差額　</t>
    <rPh sb="8" eb="10">
      <t>トシ</t>
    </rPh>
    <rPh sb="10" eb="11">
      <t>イキ</t>
    </rPh>
    <rPh sb="11" eb="14">
      <t>ジチタイ</t>
    </rPh>
    <rPh sb="14" eb="15">
      <t>トウ</t>
    </rPh>
    <rPh sb="17" eb="18">
      <t>ナマ</t>
    </rPh>
    <rPh sb="20" eb="21">
      <t>トウ</t>
    </rPh>
    <rPh sb="22" eb="25">
      <t>タイヒ</t>
    </rPh>
    <rPh sb="25" eb="26">
      <t>カ</t>
    </rPh>
    <rPh sb="28" eb="30">
      <t>ケイヒ</t>
    </rPh>
    <rPh sb="31" eb="33">
      <t>サガク</t>
    </rPh>
    <phoneticPr fontId="3"/>
  </si>
  <si>
    <t>事　業　実　施　前</t>
    <rPh sb="0" eb="1">
      <t>コト</t>
    </rPh>
    <rPh sb="2" eb="3">
      <t>ギョウ</t>
    </rPh>
    <rPh sb="4" eb="5">
      <t>ミ</t>
    </rPh>
    <rPh sb="6" eb="7">
      <t>ホドコ</t>
    </rPh>
    <rPh sb="8" eb="9">
      <t>マエ</t>
    </rPh>
    <phoneticPr fontId="3"/>
  </si>
  <si>
    <t>事　業　実　施　後</t>
    <rPh sb="0" eb="1">
      <t>コト</t>
    </rPh>
    <rPh sb="2" eb="3">
      <t>ギョウ</t>
    </rPh>
    <rPh sb="4" eb="5">
      <t>ミ</t>
    </rPh>
    <rPh sb="6" eb="7">
      <t>ホドコ</t>
    </rPh>
    <rPh sb="8" eb="9">
      <t>ゴ</t>
    </rPh>
    <phoneticPr fontId="3"/>
  </si>
  <si>
    <t>①たい肥化に</t>
    <rPh sb="1" eb="4">
      <t>タイヒ</t>
    </rPh>
    <rPh sb="4" eb="5">
      <t>カ</t>
    </rPh>
    <phoneticPr fontId="3"/>
  </si>
  <si>
    <t>②日当たり労</t>
    <rPh sb="1" eb="2">
      <t>ニチ</t>
    </rPh>
    <rPh sb="2" eb="3">
      <t>ア</t>
    </rPh>
    <rPh sb="5" eb="6">
      <t>ロウドウ</t>
    </rPh>
    <phoneticPr fontId="3"/>
  </si>
  <si>
    <t>③たい肥化に</t>
    <rPh sb="1" eb="4">
      <t>タイヒ</t>
    </rPh>
    <rPh sb="4" eb="5">
      <t>カ</t>
    </rPh>
    <phoneticPr fontId="3"/>
  </si>
  <si>
    <t>④たい肥化に</t>
    <rPh sb="1" eb="4">
      <t>タイヒ</t>
    </rPh>
    <rPh sb="4" eb="5">
      <t>カ</t>
    </rPh>
    <phoneticPr fontId="3"/>
  </si>
  <si>
    <t>⑤日当たり労</t>
    <rPh sb="1" eb="2">
      <t>ニチ</t>
    </rPh>
    <rPh sb="2" eb="3">
      <t>ア</t>
    </rPh>
    <rPh sb="5" eb="6">
      <t>ロウドウ</t>
    </rPh>
    <phoneticPr fontId="3"/>
  </si>
  <si>
    <t>⑥たい肥化に</t>
    <rPh sb="1" eb="4">
      <t>タイヒ</t>
    </rPh>
    <rPh sb="4" eb="5">
      <t>カ</t>
    </rPh>
    <phoneticPr fontId="3"/>
  </si>
  <si>
    <t>　要した日数</t>
    <rPh sb="1" eb="2">
      <t>ヨウ</t>
    </rPh>
    <rPh sb="4" eb="6">
      <t>ニッスウ</t>
    </rPh>
    <phoneticPr fontId="3"/>
  </si>
  <si>
    <t>　働単価</t>
    <rPh sb="1" eb="2">
      <t>ロウドウ</t>
    </rPh>
    <rPh sb="2" eb="4">
      <t>タンカ</t>
    </rPh>
    <phoneticPr fontId="3"/>
  </si>
  <si>
    <t xml:space="preserve"> 要した労働費</t>
    <rPh sb="1" eb="2">
      <t>ヨウ</t>
    </rPh>
    <rPh sb="4" eb="6">
      <t>ロウドウヒ</t>
    </rPh>
    <rPh sb="6" eb="7">
      <t>ヒヨウ</t>
    </rPh>
    <phoneticPr fontId="3"/>
  </si>
  <si>
    <t xml:space="preserve">  要した労働費</t>
    <rPh sb="2" eb="3">
      <t>ヨウ</t>
    </rPh>
    <rPh sb="5" eb="7">
      <t>ロウドウヒ</t>
    </rPh>
    <rPh sb="7" eb="8">
      <t>ヒヨウ</t>
    </rPh>
    <phoneticPr fontId="3"/>
  </si>
  <si>
    <t>　　③－⑥</t>
    <phoneticPr fontId="3"/>
  </si>
  <si>
    <t xml:space="preserve">   ①*②</t>
    <phoneticPr fontId="3"/>
  </si>
  <si>
    <t xml:space="preserve">    ④*⑤</t>
    <phoneticPr fontId="3"/>
  </si>
  <si>
    <t>種類別</t>
    <rPh sb="0" eb="3">
      <t>シュルイベツ</t>
    </rPh>
    <phoneticPr fontId="3"/>
  </si>
  <si>
    <t>　 （日／年）</t>
    <rPh sb="3" eb="4">
      <t>ニチ</t>
    </rPh>
    <rPh sb="5" eb="6">
      <t>ネン</t>
    </rPh>
    <phoneticPr fontId="3"/>
  </si>
  <si>
    <t>　 （円／日）</t>
    <rPh sb="3" eb="4">
      <t>エン</t>
    </rPh>
    <rPh sb="5" eb="6">
      <t>ニチ</t>
    </rPh>
    <phoneticPr fontId="3"/>
  </si>
  <si>
    <t xml:space="preserve">      (千円)</t>
    <rPh sb="7" eb="8">
      <t>セン</t>
    </rPh>
    <rPh sb="8" eb="9">
      <t>エン</t>
    </rPh>
    <phoneticPr fontId="3"/>
  </si>
  <si>
    <t>　　　　　　ウ）都市域自治体等が生ごみ等を原料として販売する場合の経費の差額</t>
    <rPh sb="8" eb="10">
      <t>トシ</t>
    </rPh>
    <rPh sb="10" eb="11">
      <t>イキ</t>
    </rPh>
    <rPh sb="11" eb="14">
      <t>ジチタイ</t>
    </rPh>
    <rPh sb="14" eb="15">
      <t>トウ</t>
    </rPh>
    <rPh sb="16" eb="17">
      <t>ナマ</t>
    </rPh>
    <rPh sb="19" eb="20">
      <t>トウ</t>
    </rPh>
    <rPh sb="21" eb="23">
      <t>ゲンリョウ</t>
    </rPh>
    <rPh sb="26" eb="28">
      <t>ハンバイ</t>
    </rPh>
    <rPh sb="30" eb="32">
      <t>バアイ</t>
    </rPh>
    <rPh sb="33" eb="35">
      <t>ケイヒ</t>
    </rPh>
    <rPh sb="36" eb="38">
      <t>サガク</t>
    </rPh>
    <phoneticPr fontId="3"/>
  </si>
  <si>
    <t>　　　　　　　　　事　業　実　施　前</t>
    <rPh sb="9" eb="12">
      <t>ジギョウ</t>
    </rPh>
    <rPh sb="13" eb="16">
      <t>ジッシ</t>
    </rPh>
    <rPh sb="17" eb="18">
      <t>マエ</t>
    </rPh>
    <phoneticPr fontId="3"/>
  </si>
  <si>
    <t>　　　　　　　　　事　業　実　施　後</t>
    <rPh sb="9" eb="12">
      <t>ジギョウ</t>
    </rPh>
    <rPh sb="13" eb="16">
      <t>ジッシ</t>
    </rPh>
    <rPh sb="17" eb="18">
      <t>ゴ</t>
    </rPh>
    <phoneticPr fontId="3"/>
  </si>
  <si>
    <t>種類別</t>
    <rPh sb="0" eb="2">
      <t>シュルイ</t>
    </rPh>
    <rPh sb="2" eb="3">
      <t>シュベツ</t>
    </rPh>
    <phoneticPr fontId="3"/>
  </si>
  <si>
    <t xml:space="preserve">   (ｔ／年 ）</t>
    <rPh sb="6" eb="7">
      <t>ネン</t>
    </rPh>
    <phoneticPr fontId="3"/>
  </si>
  <si>
    <t xml:space="preserve">   （円／ ｔ ）</t>
    <rPh sb="4" eb="5">
      <t>エン</t>
    </rPh>
    <phoneticPr fontId="3"/>
  </si>
  <si>
    <t>　　　　　　エ）都市域自治体等に係る費用の総計</t>
    <rPh sb="8" eb="10">
      <t>トシ</t>
    </rPh>
    <rPh sb="10" eb="11">
      <t>イキ</t>
    </rPh>
    <rPh sb="11" eb="14">
      <t>ジチタイ</t>
    </rPh>
    <rPh sb="14" eb="15">
      <t>トウ</t>
    </rPh>
    <rPh sb="16" eb="17">
      <t>カカ</t>
    </rPh>
    <rPh sb="18" eb="20">
      <t>ヒヨウ</t>
    </rPh>
    <rPh sb="21" eb="23">
      <t>ソウケイ</t>
    </rPh>
    <phoneticPr fontId="3"/>
  </si>
  <si>
    <t>ア）の④＋イ）の⑦＋ウ）の⑦</t>
    <phoneticPr fontId="3"/>
  </si>
  <si>
    <t>　　　　（ウ）たい肥等の受け手（耕種農家等）に係る費用</t>
    <rPh sb="7" eb="10">
      <t>タイヒ</t>
    </rPh>
    <rPh sb="10" eb="11">
      <t>トウ</t>
    </rPh>
    <rPh sb="12" eb="15">
      <t>ウケテ</t>
    </rPh>
    <rPh sb="16" eb="17">
      <t>タガヤ</t>
    </rPh>
    <rPh sb="17" eb="18">
      <t>タネ</t>
    </rPh>
    <rPh sb="18" eb="20">
      <t>ノウカ</t>
    </rPh>
    <rPh sb="20" eb="21">
      <t>トウ</t>
    </rPh>
    <rPh sb="23" eb="24">
      <t>カカ</t>
    </rPh>
    <rPh sb="25" eb="27">
      <t>ヒヨウ</t>
    </rPh>
    <phoneticPr fontId="3"/>
  </si>
  <si>
    <t>　　　　　　ア）たい肥の受け手となる農家が自家たい肥化する経費の差額</t>
    <rPh sb="8" eb="11">
      <t>タイヒ</t>
    </rPh>
    <rPh sb="12" eb="13">
      <t>ウ</t>
    </rPh>
    <rPh sb="14" eb="15">
      <t>テ</t>
    </rPh>
    <rPh sb="18" eb="20">
      <t>ノウカ</t>
    </rPh>
    <rPh sb="21" eb="23">
      <t>ジカ</t>
    </rPh>
    <rPh sb="25" eb="26">
      <t>タイヒ</t>
    </rPh>
    <rPh sb="26" eb="27">
      <t>カ</t>
    </rPh>
    <rPh sb="29" eb="31">
      <t>ケイヒ</t>
    </rPh>
    <rPh sb="32" eb="34">
      <t>サガク</t>
    </rPh>
    <phoneticPr fontId="3"/>
  </si>
  <si>
    <t>　　　　　事　業　実　施　後</t>
    <rPh sb="5" eb="8">
      <t>ジギョウ</t>
    </rPh>
    <rPh sb="9" eb="12">
      <t>ジッシ</t>
    </rPh>
    <rPh sb="13" eb="14">
      <t>ゴ</t>
    </rPh>
    <phoneticPr fontId="3"/>
  </si>
  <si>
    <t>③－⑥</t>
    <phoneticPr fontId="3"/>
  </si>
  <si>
    <t xml:space="preserve">  農家別</t>
    <rPh sb="2" eb="4">
      <t>ノウカ</t>
    </rPh>
    <rPh sb="4" eb="5">
      <t>ベツ</t>
    </rPh>
    <phoneticPr fontId="3"/>
  </si>
  <si>
    <t xml:space="preserve">    （日/年）</t>
    <rPh sb="5" eb="6">
      <t>ニチ</t>
    </rPh>
    <rPh sb="7" eb="8">
      <t>ネン</t>
    </rPh>
    <phoneticPr fontId="3"/>
  </si>
  <si>
    <t xml:space="preserve">    （円／日）</t>
    <rPh sb="5" eb="6">
      <t>エン</t>
    </rPh>
    <rPh sb="7" eb="8">
      <t>ニチ</t>
    </rPh>
    <phoneticPr fontId="3"/>
  </si>
  <si>
    <t>　　　　　　イ）生ふん又はたい肥の受け手となる農家が生ふん又はたい肥を購入する経費の差額</t>
    <rPh sb="8" eb="9">
      <t>ナマ</t>
    </rPh>
    <rPh sb="11" eb="12">
      <t>マタ</t>
    </rPh>
    <rPh sb="13" eb="16">
      <t>タイヒ</t>
    </rPh>
    <rPh sb="17" eb="18">
      <t>ウ</t>
    </rPh>
    <rPh sb="19" eb="20">
      <t>テ</t>
    </rPh>
    <rPh sb="23" eb="25">
      <t>ノウカ</t>
    </rPh>
    <rPh sb="26" eb="27">
      <t>ナマ</t>
    </rPh>
    <rPh sb="29" eb="30">
      <t>マタ</t>
    </rPh>
    <rPh sb="31" eb="34">
      <t>タイヒ</t>
    </rPh>
    <rPh sb="35" eb="37">
      <t>コウニュウ</t>
    </rPh>
    <rPh sb="39" eb="41">
      <t>ケイヒ</t>
    </rPh>
    <rPh sb="42" eb="44">
      <t>サガク</t>
    </rPh>
    <phoneticPr fontId="3"/>
  </si>
  <si>
    <t>　　　　事　業　実　施　前</t>
    <rPh sb="4" eb="7">
      <t>ジギョウ</t>
    </rPh>
    <rPh sb="8" eb="11">
      <t>ジッシ</t>
    </rPh>
    <rPh sb="12" eb="13">
      <t>マエ</t>
    </rPh>
    <phoneticPr fontId="3"/>
  </si>
  <si>
    <t>①生ふん購入</t>
    <rPh sb="1" eb="2">
      <t>ナマ</t>
    </rPh>
    <rPh sb="4" eb="6">
      <t>コウニュウ</t>
    </rPh>
    <phoneticPr fontId="3"/>
  </si>
  <si>
    <t>②購入単価</t>
    <rPh sb="1" eb="3">
      <t>コウニュウ</t>
    </rPh>
    <rPh sb="3" eb="5">
      <t>タンカ</t>
    </rPh>
    <phoneticPr fontId="3"/>
  </si>
  <si>
    <t>③購入費</t>
    <rPh sb="1" eb="4">
      <t>コウニュウヒ</t>
    </rPh>
    <phoneticPr fontId="3"/>
  </si>
  <si>
    <t>④たい肥購入</t>
    <rPh sb="1" eb="4">
      <t>タイヒ</t>
    </rPh>
    <rPh sb="4" eb="6">
      <t>コウニュウ</t>
    </rPh>
    <phoneticPr fontId="3"/>
  </si>
  <si>
    <t>⑤購入単価</t>
    <rPh sb="1" eb="3">
      <t>コウニュウ</t>
    </rPh>
    <rPh sb="3" eb="5">
      <t>タンカ</t>
    </rPh>
    <phoneticPr fontId="3"/>
  </si>
  <si>
    <t>⑥購入費</t>
    <rPh sb="1" eb="4">
      <t>コウニュウヒ</t>
    </rPh>
    <phoneticPr fontId="3"/>
  </si>
  <si>
    <t>⑦生ふん又は</t>
    <rPh sb="1" eb="2">
      <t>ナマ</t>
    </rPh>
    <rPh sb="4" eb="5">
      <t>マタ</t>
    </rPh>
    <phoneticPr fontId="3"/>
  </si>
  <si>
    <t>　量</t>
    <rPh sb="1" eb="2">
      <t>リョウ</t>
    </rPh>
    <phoneticPr fontId="3"/>
  </si>
  <si>
    <t xml:space="preserve">  量</t>
    <rPh sb="2" eb="3">
      <t>コウニュウリョウ</t>
    </rPh>
    <phoneticPr fontId="3"/>
  </si>
  <si>
    <t>　たい肥の購</t>
    <rPh sb="1" eb="4">
      <t>タイヒ</t>
    </rPh>
    <rPh sb="5" eb="6">
      <t>コウニュウ</t>
    </rPh>
    <phoneticPr fontId="3"/>
  </si>
  <si>
    <t>農家別</t>
    <rPh sb="0" eb="2">
      <t>ノウカ</t>
    </rPh>
    <rPh sb="2" eb="3">
      <t>ベツ</t>
    </rPh>
    <phoneticPr fontId="3"/>
  </si>
  <si>
    <t xml:space="preserve">     （ｔ／年）</t>
    <rPh sb="8" eb="9">
      <t>ネン</t>
    </rPh>
    <phoneticPr fontId="3"/>
  </si>
  <si>
    <t xml:space="preserve">    （円/ ｔ ）</t>
    <rPh sb="5" eb="6">
      <t>エン</t>
    </rPh>
    <phoneticPr fontId="3"/>
  </si>
  <si>
    <t xml:space="preserve">     （千円 ）</t>
    <rPh sb="6" eb="7">
      <t>セン</t>
    </rPh>
    <rPh sb="7" eb="8">
      <t>エン</t>
    </rPh>
    <phoneticPr fontId="3"/>
  </si>
  <si>
    <t xml:space="preserve">     （t/年）</t>
    <rPh sb="8" eb="9">
      <t>ネン</t>
    </rPh>
    <phoneticPr fontId="3"/>
  </si>
  <si>
    <t xml:space="preserve">   （円/ ｔ ）</t>
    <rPh sb="4" eb="5">
      <t>エン</t>
    </rPh>
    <phoneticPr fontId="3"/>
  </si>
  <si>
    <t xml:space="preserve">  入計③+⑥</t>
    <rPh sb="2" eb="3">
      <t>コウニュウ</t>
    </rPh>
    <rPh sb="3" eb="4">
      <t>ケイ</t>
    </rPh>
    <phoneticPr fontId="3"/>
  </si>
  <si>
    <t>　　　　事　業　実　施　後</t>
    <rPh sb="4" eb="7">
      <t>ジギョウ</t>
    </rPh>
    <rPh sb="8" eb="11">
      <t>ジッシ</t>
    </rPh>
    <rPh sb="12" eb="13">
      <t>ゴ</t>
    </rPh>
    <phoneticPr fontId="3"/>
  </si>
  <si>
    <t>⑧生ふん購入</t>
    <rPh sb="1" eb="2">
      <t>ナマ</t>
    </rPh>
    <rPh sb="4" eb="6">
      <t>コウニュウ</t>
    </rPh>
    <phoneticPr fontId="3"/>
  </si>
  <si>
    <t>⑨購入単価</t>
    <rPh sb="1" eb="3">
      <t>コウニュウ</t>
    </rPh>
    <rPh sb="3" eb="5">
      <t>タンカ</t>
    </rPh>
    <phoneticPr fontId="3"/>
  </si>
  <si>
    <t>⑩購入費</t>
    <rPh sb="1" eb="4">
      <t>コウニュウヒ</t>
    </rPh>
    <phoneticPr fontId="3"/>
  </si>
  <si>
    <t>⑪たい肥購入</t>
    <rPh sb="1" eb="4">
      <t>タイヒ</t>
    </rPh>
    <rPh sb="4" eb="6">
      <t>コウニュウ</t>
    </rPh>
    <phoneticPr fontId="3"/>
  </si>
  <si>
    <t>⑫購入単価</t>
    <rPh sb="1" eb="3">
      <t>コウニュウ</t>
    </rPh>
    <rPh sb="3" eb="5">
      <t>タンカ</t>
    </rPh>
    <phoneticPr fontId="3"/>
  </si>
  <si>
    <t>⑬購入費</t>
    <rPh sb="1" eb="4">
      <t>コウニュウヒ</t>
    </rPh>
    <phoneticPr fontId="3"/>
  </si>
  <si>
    <t>⑭生ふん又はた</t>
    <rPh sb="1" eb="2">
      <t>ナマ</t>
    </rPh>
    <rPh sb="4" eb="5">
      <t>マタ</t>
    </rPh>
    <phoneticPr fontId="3"/>
  </si>
  <si>
    <t>年効果</t>
    <rPh sb="0" eb="1">
      <t>ネン</t>
    </rPh>
    <rPh sb="1" eb="3">
      <t>コウカ</t>
    </rPh>
    <phoneticPr fontId="3"/>
  </si>
  <si>
    <t xml:space="preserve">  ⑧*⑨</t>
    <phoneticPr fontId="3"/>
  </si>
  <si>
    <t xml:space="preserve">  ⑪*⑫</t>
    <phoneticPr fontId="3"/>
  </si>
  <si>
    <t>　い肥の購入計</t>
    <rPh sb="2" eb="3">
      <t>コエ</t>
    </rPh>
    <rPh sb="4" eb="5">
      <t>コウニュウ</t>
    </rPh>
    <rPh sb="5" eb="6">
      <t>ニュウ</t>
    </rPh>
    <rPh sb="6" eb="7">
      <t>ケイ</t>
    </rPh>
    <phoneticPr fontId="3"/>
  </si>
  <si>
    <t>　　⑦－⑭</t>
    <phoneticPr fontId="3"/>
  </si>
  <si>
    <t xml:space="preserve">    （ｔ／年）</t>
    <rPh sb="7" eb="8">
      <t>ネン</t>
    </rPh>
    <phoneticPr fontId="3"/>
  </si>
  <si>
    <t xml:space="preserve">  ⑩+⑬（千円）</t>
    <rPh sb="6" eb="8">
      <t>センエン</t>
    </rPh>
    <phoneticPr fontId="3"/>
  </si>
  <si>
    <t>　　　　　　　ウ）たい肥等の受け手に係る費用の総計</t>
    <rPh sb="9" eb="12">
      <t>タイヒ</t>
    </rPh>
    <rPh sb="12" eb="13">
      <t>トウ</t>
    </rPh>
    <rPh sb="14" eb="17">
      <t>ウケテ</t>
    </rPh>
    <rPh sb="18" eb="19">
      <t>カカ</t>
    </rPh>
    <rPh sb="20" eb="22">
      <t>ヒヨウ</t>
    </rPh>
    <rPh sb="23" eb="25">
      <t>ソウケイ</t>
    </rPh>
    <phoneticPr fontId="3"/>
  </si>
  <si>
    <t>　　　　ア）の⑦＋イ）の⑮</t>
    <phoneticPr fontId="3"/>
  </si>
  <si>
    <t>　　　千円</t>
    <rPh sb="3" eb="5">
      <t>センエン</t>
    </rPh>
    <phoneticPr fontId="3"/>
  </si>
  <si>
    <t>　　　　（エ）  生産資材（たい肥）の受入経費低減効果</t>
    <rPh sb="9" eb="11">
      <t>セイサン</t>
    </rPh>
    <rPh sb="11" eb="13">
      <t>シザイ</t>
    </rPh>
    <rPh sb="14" eb="17">
      <t>タイヒ</t>
    </rPh>
    <rPh sb="19" eb="21">
      <t>ウケイ</t>
    </rPh>
    <rPh sb="21" eb="23">
      <t>ケイヒ</t>
    </rPh>
    <rPh sb="23" eb="25">
      <t>テイゲン</t>
    </rPh>
    <rPh sb="25" eb="27">
      <t>コウカ</t>
    </rPh>
    <phoneticPr fontId="3"/>
  </si>
  <si>
    <t>（ア）のエ）</t>
    <phoneticPr fontId="3"/>
  </si>
  <si>
    <t>（イ）のエ）</t>
    <phoneticPr fontId="3"/>
  </si>
  <si>
    <t>（ウ）のウ）</t>
    <phoneticPr fontId="3"/>
  </si>
  <si>
    <t xml:space="preserve">     効果計</t>
    <rPh sb="5" eb="7">
      <t>コウカ</t>
    </rPh>
    <rPh sb="7" eb="8">
      <t>ゴウケイ</t>
    </rPh>
    <phoneticPr fontId="3"/>
  </si>
  <si>
    <t>ウ　有機物供給施設に係る物流経費低減効果</t>
    <rPh sb="2" eb="5">
      <t>ユウキブツ</t>
    </rPh>
    <rPh sb="5" eb="7">
      <t>キョウキュウ</t>
    </rPh>
    <rPh sb="7" eb="9">
      <t>シセツ</t>
    </rPh>
    <rPh sb="10" eb="11">
      <t>カカ</t>
    </rPh>
    <rPh sb="12" eb="14">
      <t>ブツリュウ</t>
    </rPh>
    <rPh sb="14" eb="16">
      <t>ケイヒ</t>
    </rPh>
    <rPh sb="16" eb="18">
      <t>テイゲン</t>
    </rPh>
    <rPh sb="18" eb="20">
      <t>コウカ</t>
    </rPh>
    <phoneticPr fontId="3"/>
  </si>
  <si>
    <t>副産物製品名</t>
    <rPh sb="0" eb="3">
      <t>フクサンブツ</t>
    </rPh>
    <rPh sb="3" eb="6">
      <t>セイヒンメイ</t>
    </rPh>
    <phoneticPr fontId="3"/>
  </si>
  <si>
    <t>③販売予定</t>
    <rPh sb="1" eb="3">
      <t>ハンバイ</t>
    </rPh>
    <rPh sb="3" eb="5">
      <t>ヨテイ</t>
    </rPh>
    <phoneticPr fontId="3"/>
  </si>
  <si>
    <t>（千円/ｔ）</t>
    <rPh sb="1" eb="2">
      <t>セン</t>
    </rPh>
    <rPh sb="2" eb="3">
      <t>エン</t>
    </rPh>
    <phoneticPr fontId="3"/>
  </si>
  <si>
    <t>　(カ)生産力維持効果</t>
    <rPh sb="4" eb="7">
      <t>セイサンリョク</t>
    </rPh>
    <rPh sb="7" eb="9">
      <t>イジ</t>
    </rPh>
    <rPh sb="9" eb="11">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</si>
  <si>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</si>
  <si>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</si>
  <si>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</si>
  <si>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</si>
  <si>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</si>
  <si>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</si>
  <si>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</si>
  <si>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①－②</t>
    <phoneticPr fontId="3"/>
  </si>
  <si>
    <t>（kg/10a）</t>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</si>
  <si>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</si>
  <si>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</si>
  <si>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</si>
  <si>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</si>
  <si>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(円/hr)</t>
    <rPh sb="2" eb="3">
      <t>エン</t>
    </rPh>
    <phoneticPr fontId="3"/>
  </si>
  <si>
    <t>⑥事業実施前の</t>
    <rPh sb="1" eb="3">
      <t>ジギョウ</t>
    </rPh>
    <rPh sb="3" eb="5">
      <t>ジッシ</t>
    </rPh>
    <rPh sb="5" eb="6">
      <t>マエ</t>
    </rPh>
    <phoneticPr fontId="3"/>
  </si>
  <si>
    <t>計</t>
    <rPh sb="0" eb="1">
      <t>ケイ</t>
    </rPh>
    <phoneticPr fontId="3"/>
  </si>
  <si>
    <t>　(キ)被害防止生産安定効果</t>
    <rPh sb="4" eb="6">
      <t>ヒガイ</t>
    </rPh>
    <rPh sb="6" eb="8">
      <t>ボウシ</t>
    </rPh>
    <rPh sb="8" eb="10">
      <t>セイサン</t>
    </rPh>
    <rPh sb="10" eb="12">
      <t>アンテイ</t>
    </rPh>
    <rPh sb="12" eb="14">
      <t>コウカ</t>
    </rPh>
    <phoneticPr fontId="3"/>
  </si>
  <si>
    <t>事業実施前の被害の状況</t>
    <rPh sb="0" eb="2">
      <t>ジギョウ</t>
    </rPh>
    <rPh sb="2" eb="4">
      <t>ジッシ</t>
    </rPh>
    <rPh sb="4" eb="5">
      <t>マエ</t>
    </rPh>
    <rPh sb="6" eb="8">
      <t>ヒガイ</t>
    </rPh>
    <rPh sb="9" eb="11">
      <t>ジョウキョウ</t>
    </rPh>
    <phoneticPr fontId="3"/>
  </si>
  <si>
    <t>被害額</t>
    <rPh sb="0" eb="2">
      <t>ヒガイ</t>
    </rPh>
    <rPh sb="2" eb="3">
      <t>ガク</t>
    </rPh>
    <phoneticPr fontId="3"/>
  </si>
  <si>
    <t xml:space="preserve">   （ ｔ ）</t>
    <phoneticPr fontId="3"/>
  </si>
  <si>
    <t xml:space="preserve">   （千円/ｔ）</t>
    <rPh sb="4" eb="6">
      <t>センエン</t>
    </rPh>
    <phoneticPr fontId="3"/>
  </si>
  <si>
    <t>事業実施後の被害の見込み</t>
    <rPh sb="0" eb="2">
      <t>ジギョウ</t>
    </rPh>
    <rPh sb="2" eb="4">
      <t>ジッシ</t>
    </rPh>
    <rPh sb="4" eb="5">
      <t>ゴ</t>
    </rPh>
    <rPh sb="6" eb="8">
      <t>ヒガイ</t>
    </rPh>
    <rPh sb="9" eb="11">
      <t>ミコ</t>
    </rPh>
    <phoneticPr fontId="3"/>
  </si>
  <si>
    <t>⑧被害により</t>
    <rPh sb="1" eb="3">
      <t>ヒガイ</t>
    </rPh>
    <phoneticPr fontId="3"/>
  </si>
  <si>
    <t>⑨事業実施後</t>
    <rPh sb="1" eb="3">
      <t>ジギョウ</t>
    </rPh>
    <rPh sb="3" eb="5">
      <t>ジッシ</t>
    </rPh>
    <rPh sb="5" eb="6">
      <t>ゴ</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</si>
  <si>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</si>
  <si>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</si>
  <si>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</si>
  <si>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て出荷する量</t>
    <rPh sb="2" eb="4">
      <t>シュッカ</t>
    </rPh>
    <rPh sb="6" eb="7">
      <t>リョウ</t>
    </rPh>
    <phoneticPr fontId="3"/>
  </si>
  <si>
    <t>（ｔ /年）</t>
    <rPh sb="4" eb="5">
      <t>ネン</t>
    </rPh>
    <phoneticPr fontId="3"/>
  </si>
  <si>
    <t>（ ｔ /年）</t>
    <rPh sb="5" eb="6">
      <t>ネン</t>
    </rPh>
    <phoneticPr fontId="3"/>
  </si>
  <si>
    <t>①計画賃金</t>
    <rPh sb="1" eb="3">
      <t>ケイカク</t>
    </rPh>
    <rPh sb="3" eb="5">
      <t>チンギン</t>
    </rPh>
    <phoneticPr fontId="3"/>
  </si>
  <si>
    <t>施設名</t>
  </si>
  <si>
    <t>農家雇用人員</t>
    <rPh sb="0" eb="2">
      <t>ノウカ</t>
    </rPh>
    <phoneticPr fontId="3"/>
  </si>
  <si>
    <t>（人）</t>
  </si>
  <si>
    <t>③＝①－②</t>
    <phoneticPr fontId="3"/>
  </si>
  <si>
    <t>データ出典</t>
    <rPh sb="3" eb="5">
      <t>シュッテン</t>
    </rPh>
    <phoneticPr fontId="3"/>
  </si>
  <si>
    <t>　年総効果額</t>
    <rPh sb="1" eb="2">
      <t>ネン</t>
    </rPh>
    <rPh sb="2" eb="3">
      <t>ソウ</t>
    </rPh>
    <rPh sb="3" eb="6">
      <t>コウカガク</t>
    </rPh>
    <phoneticPr fontId="3"/>
  </si>
  <si>
    <t>　ア　生産コスト節減効果</t>
    <rPh sb="3" eb="5">
      <t>セイサン</t>
    </rPh>
    <rPh sb="8" eb="10">
      <t>セツゲン</t>
    </rPh>
    <rPh sb="10" eb="12">
      <t>コウカ</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</si>
  <si>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</si>
  <si>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</si>
  <si>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</si>
  <si>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</si>
  <si>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</si>
  <si>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</si>
  <si>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</si>
  <si>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</si>
  <si>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</si>
  <si>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</si>
  <si>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</si>
  <si>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</si>
  <si>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</si>
  <si>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</si>
  <si>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</si>
  <si>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</si>
  <si>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</si>
  <si>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</si>
  <si>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</si>
  <si>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</si>
  <si>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</si>
  <si>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</si>
  <si>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</si>
  <si>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</si>
  <si>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</si>
  <si>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</si>
  <si>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</si>
  <si>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</si>
  <si>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</si>
  <si>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</si>
  <si>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</si>
  <si>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</si>
  <si>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</si>
  <si>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</si>
  <si>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</si>
  <si>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</si>
  <si>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</si>
  <si>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</si>
  <si>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</si>
  <si>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</si>
  <si>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</si>
  <si>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</si>
  <si>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</si>
  <si>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</si>
  <si>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</si>
  <si>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</si>
  <si>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</si>
  <si>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</si>
  <si>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</si>
  <si>
    <t>（hr／10a）</t>
    <phoneticPr fontId="3"/>
  </si>
  <si>
    <t>(ha）</t>
    <phoneticPr fontId="3"/>
  </si>
  <si>
    <t>（円／hr）</t>
    <rPh sb="1" eb="2">
      <t>エン</t>
    </rPh>
    <phoneticPr fontId="3"/>
  </si>
  <si>
    <t>肥料削減</t>
    <rPh sb="0" eb="2">
      <t>ヒリョウ</t>
    </rPh>
    <rPh sb="2" eb="4">
      <t>サクゲン</t>
    </rPh>
    <phoneticPr fontId="3"/>
  </si>
  <si>
    <t>土壌改良資材削減</t>
    <rPh sb="0" eb="2">
      <t>ドジョウ</t>
    </rPh>
    <rPh sb="2" eb="4">
      <t>カイリョウ</t>
    </rPh>
    <rPh sb="4" eb="6">
      <t>シザイ</t>
    </rPh>
    <rPh sb="6" eb="8">
      <t>サクゲン</t>
    </rPh>
    <phoneticPr fontId="3"/>
  </si>
  <si>
    <t>有機物投入増加</t>
    <rPh sb="0" eb="3">
      <t>ユウキブツ</t>
    </rPh>
    <rPh sb="3" eb="5">
      <t>トウニュウ</t>
    </rPh>
    <rPh sb="5" eb="7">
      <t>ゾウカ</t>
    </rPh>
    <phoneticPr fontId="3"/>
  </si>
  <si>
    <t>⑦有機物増加</t>
    <rPh sb="1" eb="4">
      <t>ユウキブツ</t>
    </rPh>
    <rPh sb="4" eb="6">
      <t>ゾウカ</t>
    </rPh>
    <phoneticPr fontId="3"/>
  </si>
  <si>
    <t>⑧有機物購入</t>
    <rPh sb="1" eb="4">
      <t>ユウキブツ</t>
    </rPh>
    <rPh sb="4" eb="6">
      <t>コウニュウ</t>
    </rPh>
    <phoneticPr fontId="3"/>
  </si>
  <si>
    <t>（t/ha）</t>
    <phoneticPr fontId="3"/>
  </si>
  <si>
    <t>（円/ t ）</t>
    <rPh sb="1" eb="2">
      <t>エン</t>
    </rPh>
    <phoneticPr fontId="3"/>
  </si>
  <si>
    <t>③生産規模</t>
    <rPh sb="1" eb="3">
      <t>セイサン</t>
    </rPh>
    <rPh sb="3" eb="5">
      <t>キボ</t>
    </rPh>
    <phoneticPr fontId="3"/>
  </si>
  <si>
    <t>　    拡大率</t>
    <rPh sb="6" eb="7">
      <t>カクダイ</t>
    </rPh>
    <rPh sb="7" eb="8">
      <t>リツ</t>
    </rPh>
    <phoneticPr fontId="3"/>
  </si>
  <si>
    <t>　　b　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</si>
  <si>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a　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</si>
  <si>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c　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</si>
  <si>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（有機物処理・利用施設の場合）</t>
    <rPh sb="4" eb="7">
      <t>ユウキブツ</t>
    </rPh>
    <rPh sb="7" eb="9">
      <t>ショリ</t>
    </rPh>
    <rPh sb="10" eb="12">
      <t>リヨウ</t>
    </rPh>
    <rPh sb="12" eb="14">
      <t>シセツ</t>
    </rPh>
    <rPh sb="15" eb="17">
      <t>バアイ</t>
    </rPh>
    <phoneticPr fontId="3"/>
  </si>
  <si>
    <t>②化学肥料</t>
    <rPh sb="1" eb="3">
      <t>カガク</t>
    </rPh>
    <rPh sb="3" eb="5">
      <t>ヒリョウ</t>
    </rPh>
    <phoneticPr fontId="3"/>
  </si>
  <si>
    <t xml:space="preserve">  単価</t>
    <rPh sb="3" eb="4">
      <t>タンカ</t>
    </rPh>
    <phoneticPr fontId="3"/>
  </si>
  <si>
    <t xml:space="preserve"> ③×④</t>
    <phoneticPr fontId="3"/>
  </si>
  <si>
    <t>（⑤+⑥）×ｋ-⑦</t>
    <phoneticPr fontId="2"/>
  </si>
  <si>
    <t>ｋ＝②／①</t>
    <phoneticPr fontId="3"/>
  </si>
  <si>
    <t xml:space="preserve">        (ha)　</t>
    <phoneticPr fontId="3"/>
  </si>
  <si>
    <t>(hr)</t>
    <phoneticPr fontId="3"/>
  </si>
  <si>
    <t>（③’+④）×ｋ-⑤</t>
    <phoneticPr fontId="2"/>
  </si>
  <si>
    <t>（①＋②）×k－③</t>
    <phoneticPr fontId="2"/>
  </si>
  <si>
    <t>(①+②)×③</t>
    <phoneticPr fontId="3"/>
  </si>
  <si>
    <t>④’×ｋ-⑤</t>
    <phoneticPr fontId="3"/>
  </si>
  <si>
    <t>④土壌改良資材</t>
    <rPh sb="1" eb="3">
      <t>ドジョウ</t>
    </rPh>
    <rPh sb="3" eb="5">
      <t>カイリョウ</t>
    </rPh>
    <rPh sb="5" eb="6">
      <t>シザイ</t>
    </rPh>
    <phoneticPr fontId="3"/>
  </si>
  <si>
    <t xml:space="preserve">  削減予定量　</t>
    <rPh sb="2" eb="4">
      <t>サクゲン</t>
    </rPh>
    <rPh sb="4" eb="7">
      <t>ヨテイリョウ</t>
    </rPh>
    <phoneticPr fontId="3"/>
  </si>
  <si>
    <t>⑤土壌改良資材</t>
    <rPh sb="1" eb="3">
      <t>ドジョウ</t>
    </rPh>
    <rPh sb="3" eb="5">
      <t>カイリョウ</t>
    </rPh>
    <rPh sb="5" eb="6">
      <t>シザイ</t>
    </rPh>
    <phoneticPr fontId="3"/>
  </si>
  <si>
    <t xml:space="preserve">  ④×⑤×⑩</t>
    <phoneticPr fontId="3"/>
  </si>
  <si>
    <t>⑦×⑧×⑩</t>
    <phoneticPr fontId="3"/>
  </si>
  <si>
    <t>　注：有機物とは、堆きゅう肥、生ゴミ、作物残さ等を含むものとする。</t>
    <rPh sb="1" eb="2">
      <t>チュウ</t>
    </rPh>
    <rPh sb="3" eb="6">
      <t>ユウキブツ</t>
    </rPh>
    <rPh sb="9" eb="10">
      <t>タイ</t>
    </rPh>
    <rPh sb="13" eb="14">
      <t>ヒ</t>
    </rPh>
    <rPh sb="15" eb="16">
      <t>ナマ</t>
    </rPh>
    <rPh sb="19" eb="21">
      <t>サクモツ</t>
    </rPh>
    <rPh sb="21" eb="22">
      <t>ザン</t>
    </rPh>
    <rPh sb="23" eb="24">
      <t>トウ</t>
    </rPh>
    <rPh sb="25" eb="26">
      <t>フク</t>
    </rPh>
    <phoneticPr fontId="2"/>
  </si>
  <si>
    <t>　　　肥料削減、土壌改良資材削減の欄に該当しない場合にも、有機物投入増加の欄には記入する。</t>
    <rPh sb="3" eb="5">
      <t>ヒリョウ</t>
    </rPh>
    <rPh sb="5" eb="7">
      <t>サクゲン</t>
    </rPh>
    <rPh sb="8" eb="10">
      <t>ドジョウ</t>
    </rPh>
    <rPh sb="10" eb="12">
      <t>カイリョウ</t>
    </rPh>
    <rPh sb="12" eb="14">
      <t>シザイ</t>
    </rPh>
    <rPh sb="14" eb="16">
      <t>サクゲン</t>
    </rPh>
    <rPh sb="17" eb="18">
      <t>ラン</t>
    </rPh>
    <rPh sb="19" eb="21">
      <t>ガイトウ</t>
    </rPh>
    <rPh sb="24" eb="26">
      <t>バアイ</t>
    </rPh>
    <rPh sb="29" eb="32">
      <t>ユウキブツ</t>
    </rPh>
    <rPh sb="32" eb="34">
      <t>トウニュウ</t>
    </rPh>
    <rPh sb="34" eb="36">
      <t>ゾウカ</t>
    </rPh>
    <rPh sb="37" eb="38">
      <t>ラン</t>
    </rPh>
    <rPh sb="40" eb="42">
      <t>キニュウ</t>
    </rPh>
    <phoneticPr fontId="2"/>
  </si>
  <si>
    <t>作　　目</t>
    <rPh sb="0" eb="1">
      <t>サク</t>
    </rPh>
    <rPh sb="3" eb="4">
      <t>メ</t>
    </rPh>
    <phoneticPr fontId="3"/>
  </si>
  <si>
    <t xml:space="preserve">  ①×②×⑦</t>
    <phoneticPr fontId="3"/>
  </si>
  <si>
    <t xml:space="preserve">  ④×⑤×⑦</t>
    <phoneticPr fontId="3"/>
  </si>
  <si>
    <t>④×⑤×⑦</t>
    <phoneticPr fontId="3"/>
  </si>
  <si>
    <t>①×②×⑩</t>
    <phoneticPr fontId="3"/>
  </si>
  <si>
    <t>　　d　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</si>
  <si>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作　業　名</t>
    <rPh sb="0" eb="1">
      <t>サク</t>
    </rPh>
    <rPh sb="2" eb="3">
      <t>ゴウ</t>
    </rPh>
    <rPh sb="4" eb="5">
      <t>メイ</t>
    </rPh>
    <phoneticPr fontId="3"/>
  </si>
  <si>
    <t>　　　（土地利用型作物（種子用を除く）に係る機械・施設の場合）</t>
    <rPh sb="4" eb="8">
      <t>トチリヨウ</t>
    </rPh>
    <rPh sb="8" eb="9">
      <t>ガタ</t>
    </rPh>
    <rPh sb="9" eb="11">
      <t>サクモツ</t>
    </rPh>
    <rPh sb="12" eb="14">
      <t>シュシ</t>
    </rPh>
    <rPh sb="14" eb="15">
      <t>ヨウ</t>
    </rPh>
    <rPh sb="16" eb="17">
      <t>ノゾ</t>
    </rPh>
    <rPh sb="20" eb="21">
      <t>カカ</t>
    </rPh>
    <rPh sb="22" eb="24">
      <t>キカイ</t>
    </rPh>
    <rPh sb="25" eb="27">
      <t>シセツ</t>
    </rPh>
    <rPh sb="28" eb="30">
      <t>バアイ</t>
    </rPh>
    <phoneticPr fontId="3"/>
  </si>
  <si>
    <t>平均作業コスト</t>
    <rPh sb="0" eb="2">
      <t>ヘイキン</t>
    </rPh>
    <rPh sb="2" eb="4">
      <t>サギョウ</t>
    </rPh>
    <phoneticPr fontId="3"/>
  </si>
  <si>
    <t>予定面積</t>
    <rPh sb="0" eb="2">
      <t>ヨテイ</t>
    </rPh>
    <rPh sb="2" eb="3">
      <t>メン</t>
    </rPh>
    <rPh sb="3" eb="4">
      <t>セキ</t>
    </rPh>
    <phoneticPr fontId="3"/>
  </si>
  <si>
    <t>④作業委託等</t>
    <rPh sb="1" eb="3">
      <t>サギョウ</t>
    </rPh>
    <rPh sb="3" eb="5">
      <t>イタク</t>
    </rPh>
    <phoneticPr fontId="3"/>
  </si>
  <si>
    <t>作業コスト</t>
    <rPh sb="0" eb="1">
      <t>サク</t>
    </rPh>
    <rPh sb="1" eb="2">
      <t>サギョウ</t>
    </rPh>
    <phoneticPr fontId="3"/>
  </si>
  <si>
    <t>作業コスト</t>
    <rPh sb="0" eb="2">
      <t>サギョウ</t>
    </rPh>
    <phoneticPr fontId="3"/>
  </si>
  <si>
    <t>①-④＋⑤</t>
    <phoneticPr fontId="3"/>
  </si>
  <si>
    <t>③’×ｋ－⑦’</t>
    <phoneticPr fontId="3"/>
  </si>
  <si>
    <t>　　　（土地利用型作物以外に係る機械・施設の場合）</t>
    <rPh sb="4" eb="8">
      <t>トチリヨウ</t>
    </rPh>
    <rPh sb="8" eb="9">
      <t>ガタ</t>
    </rPh>
    <rPh sb="9" eb="11">
      <t>サクモツ</t>
    </rPh>
    <rPh sb="11" eb="13">
      <t>イガイ</t>
    </rPh>
    <rPh sb="14" eb="15">
      <t>カカ</t>
    </rPh>
    <rPh sb="16" eb="18">
      <t>キカイ</t>
    </rPh>
    <rPh sb="19" eb="21">
      <t>シセツ</t>
    </rPh>
    <rPh sb="22" eb="24">
      <t>バアイ</t>
    </rPh>
    <phoneticPr fontId="3"/>
  </si>
  <si>
    <t>②×⑥</t>
    <phoneticPr fontId="3"/>
  </si>
  <si>
    <t>④×②</t>
    <phoneticPr fontId="3"/>
  </si>
  <si>
    <t>③’×ｋ－⑤’</t>
    <phoneticPr fontId="3"/>
  </si>
  <si>
    <t>　a　施設等の導入により、地区における営農技術体系、経営規模等が変化することによる生産コスト節減効果</t>
    <phoneticPr fontId="3"/>
  </si>
  <si>
    <t>　b　農業廃棄物の処理に係るコスト節減効果</t>
    <rPh sb="3" eb="5">
      <t>ノウギョウ</t>
    </rPh>
    <rPh sb="5" eb="8">
      <t>ハイキブツ</t>
    </rPh>
    <rPh sb="9" eb="11">
      <t>ショリ</t>
    </rPh>
    <rPh sb="12" eb="13">
      <t>カカ</t>
    </rPh>
    <rPh sb="17" eb="19">
      <t>セツゲン</t>
    </rPh>
    <rPh sb="19" eb="21">
      <t>コウカ</t>
    </rPh>
    <phoneticPr fontId="3"/>
  </si>
  <si>
    <t>　c　導入施設で供給される資材を利用することによるコスト節減効果</t>
    <rPh sb="3" eb="5">
      <t>ドウニュウ</t>
    </rPh>
    <rPh sb="5" eb="7">
      <t>シセツ</t>
    </rPh>
    <rPh sb="8" eb="10">
      <t>キョウキュウ</t>
    </rPh>
    <rPh sb="13" eb="15">
      <t>シザイ</t>
    </rPh>
    <rPh sb="16" eb="18">
      <t>リヨウ</t>
    </rPh>
    <rPh sb="28" eb="30">
      <t>セツゲン</t>
    </rPh>
    <rPh sb="30" eb="32">
      <t>コウカ</t>
    </rPh>
    <phoneticPr fontId="3"/>
  </si>
  <si>
    <t>　d　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</si>
  <si>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　　e　生産コスト節減効果合計</t>
    <rPh sb="4" eb="6">
      <t>セイサン</t>
    </rPh>
    <rPh sb="9" eb="11">
      <t>セツゲン</t>
    </rPh>
    <rPh sb="11" eb="13">
      <t>コウカ</t>
    </rPh>
    <rPh sb="13" eb="15">
      <t>ゴウケイ</t>
    </rPh>
    <phoneticPr fontId="3"/>
  </si>
  <si>
    <t>　　a　生産農産物の品質向上効果</t>
    <rPh sb="4" eb="6">
      <t>セイサン</t>
    </rPh>
    <rPh sb="6" eb="9">
      <t>ノウサンブツ</t>
    </rPh>
    <rPh sb="10" eb="12">
      <t>ヒンシツ</t>
    </rPh>
    <rPh sb="12" eb="14">
      <t>コウジョウ</t>
    </rPh>
    <rPh sb="14" eb="16">
      <t>コウカ</t>
    </rPh>
    <phoneticPr fontId="3"/>
  </si>
  <si>
    <t xml:space="preserve"> ③×⑥</t>
    <phoneticPr fontId="3"/>
  </si>
  <si>
    <t>②の計画単収の具体的な見込み方法</t>
    <rPh sb="2" eb="4">
      <t>ケイカク</t>
    </rPh>
    <rPh sb="4" eb="6">
      <t>タンシュウ</t>
    </rPh>
    <rPh sb="7" eb="9">
      <t>グタイ</t>
    </rPh>
    <rPh sb="9" eb="10">
      <t>テキ</t>
    </rPh>
    <phoneticPr fontId="3"/>
  </si>
  <si>
    <t>⑤の事業実施後の販売単価の具体的な見込み方法</t>
    <rPh sb="2" eb="4">
      <t>ジギョウ</t>
    </rPh>
    <rPh sb="4" eb="6">
      <t>ジッシ</t>
    </rPh>
    <rPh sb="6" eb="7">
      <t>ゴ</t>
    </rPh>
    <rPh sb="8" eb="10">
      <t>ハンバイ</t>
    </rPh>
    <rPh sb="10" eb="12">
      <t>タンカ</t>
    </rPh>
    <phoneticPr fontId="3"/>
  </si>
  <si>
    <t>　　b　導入施設で供給される資材（種子・種苗）を利用することによる受益農業者の生産農産物の品質向上効果</t>
    <rPh sb="4" eb="6">
      <t>ドウニュウ</t>
    </rPh>
    <rPh sb="6" eb="8">
      <t>シセツ</t>
    </rPh>
    <rPh sb="9" eb="11">
      <t>キョウキュウ</t>
    </rPh>
    <rPh sb="14" eb="16">
      <t>シザイ</t>
    </rPh>
    <rPh sb="17" eb="19">
      <t>シュシ</t>
    </rPh>
    <rPh sb="20" eb="22">
      <t>シュビョウ</t>
    </rPh>
    <rPh sb="24" eb="26">
      <t>リヨウ</t>
    </rPh>
    <rPh sb="33" eb="35">
      <t>ジュエキ</t>
    </rPh>
    <rPh sb="35" eb="37">
      <t>ノウギョウ</t>
    </rPh>
    <rPh sb="37" eb="38">
      <t>シャ</t>
    </rPh>
    <rPh sb="39" eb="41">
      <t>セイサン</t>
    </rPh>
    <rPh sb="41" eb="44">
      <t>ノウサンブツ</t>
    </rPh>
    <rPh sb="45" eb="47">
      <t>ヒンシツ</t>
    </rPh>
    <rPh sb="47" eb="49">
      <t>コウジョウ</t>
    </rPh>
    <rPh sb="49" eb="51">
      <t>コウカ</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</si>
  <si>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</si>
  <si>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②の計画単収の具体的な見込み方法</t>
    <rPh sb="2" eb="4">
      <t>ケイカク</t>
    </rPh>
    <rPh sb="4" eb="6">
      <t>タンシュウ</t>
    </rPh>
    <rPh sb="7" eb="10">
      <t>グタイテキ</t>
    </rPh>
    <phoneticPr fontId="3"/>
  </si>
  <si>
    <t>⑤の販売予定単価の具体的見込み方法</t>
    <rPh sb="2" eb="4">
      <t>ハンバイ</t>
    </rPh>
    <rPh sb="4" eb="6">
      <t>ヨテイ</t>
    </rPh>
    <rPh sb="6" eb="8">
      <t>タンカ</t>
    </rPh>
    <rPh sb="9" eb="12">
      <t>グタイテキ</t>
    </rPh>
    <phoneticPr fontId="3"/>
  </si>
  <si>
    <t>③加工品販売額</t>
    <rPh sb="1" eb="4">
      <t>カコウヒン</t>
    </rPh>
    <rPh sb="4" eb="6">
      <t>ハンバイ</t>
    </rPh>
    <phoneticPr fontId="3"/>
  </si>
  <si>
    <t xml:space="preserve"> ④×⑤</t>
    <phoneticPr fontId="3"/>
  </si>
  <si>
    <t>　※加工品販売単価に含まれる光熱水道費、人件費、副原料及び包装費等は生産コスト節減効果のマイナス効果として計上する。</t>
    <phoneticPr fontId="2"/>
  </si>
  <si>
    <t>　※これにより算定した効果には生産力増加効果を含むので、ここで得られた生産力増加効果は、次の（ウ）生産力増加効果では算定しないものとする。</t>
    <rPh sb="7" eb="9">
      <t>サンテイ</t>
    </rPh>
    <rPh sb="11" eb="13">
      <t>コウカ</t>
    </rPh>
    <rPh sb="15" eb="18">
      <t>セイサンリョク</t>
    </rPh>
    <rPh sb="18" eb="20">
      <t>ゾウカ</t>
    </rPh>
    <rPh sb="20" eb="22">
      <t>コウカ</t>
    </rPh>
    <rPh sb="23" eb="24">
      <t>フク</t>
    </rPh>
    <rPh sb="31" eb="32">
      <t>エ</t>
    </rPh>
    <rPh sb="35" eb="38">
      <t>セイサンリョク</t>
    </rPh>
    <rPh sb="38" eb="40">
      <t>ゾウカ</t>
    </rPh>
    <rPh sb="40" eb="42">
      <t>コウカ</t>
    </rPh>
    <rPh sb="44" eb="45">
      <t>ツギ</t>
    </rPh>
    <rPh sb="49" eb="52">
      <t>セイサンリョク</t>
    </rPh>
    <rPh sb="52" eb="54">
      <t>ゾウカ</t>
    </rPh>
    <rPh sb="54" eb="56">
      <t>コウカ</t>
    </rPh>
    <rPh sb="58" eb="60">
      <t>サンテイ</t>
    </rPh>
    <phoneticPr fontId="3"/>
  </si>
  <si>
    <t>加工品販売単価</t>
    <rPh sb="0" eb="2">
      <t>カコウ</t>
    </rPh>
    <rPh sb="2" eb="3">
      <t>ヒン</t>
    </rPh>
    <rPh sb="3" eb="5">
      <t>ハンバイ</t>
    </rPh>
    <phoneticPr fontId="3"/>
  </si>
  <si>
    <t>加工品販売額</t>
    <rPh sb="0" eb="2">
      <t>カコウ</t>
    </rPh>
    <rPh sb="2" eb="3">
      <t>ヒン</t>
    </rPh>
    <rPh sb="3" eb="5">
      <t>ハンバイ</t>
    </rPh>
    <phoneticPr fontId="3"/>
  </si>
  <si>
    <t>②の販売予定単価の具体的見込み方法</t>
    <rPh sb="2" eb="4">
      <t>ハンバイ</t>
    </rPh>
    <rPh sb="4" eb="6">
      <t>ヨテイ</t>
    </rPh>
    <rPh sb="6" eb="8">
      <t>タンカ</t>
    </rPh>
    <rPh sb="9" eb="12">
      <t>グタイテキ</t>
    </rPh>
    <phoneticPr fontId="3"/>
  </si>
  <si>
    <t>　　c　処理加工施設による品質向上効果</t>
    <rPh sb="4" eb="6">
      <t>ショリ</t>
    </rPh>
    <rPh sb="6" eb="8">
      <t>カコウ</t>
    </rPh>
    <rPh sb="8" eb="10">
      <t>シセツ</t>
    </rPh>
    <rPh sb="13" eb="15">
      <t>ヒンシツ</t>
    </rPh>
    <rPh sb="15" eb="17">
      <t>コウジョウ</t>
    </rPh>
    <rPh sb="17" eb="19">
      <t>コウカ</t>
    </rPh>
    <phoneticPr fontId="3"/>
  </si>
  <si>
    <t>　a　生産農産物の品質向上効果</t>
    <rPh sb="3" eb="5">
      <t>セイサン</t>
    </rPh>
    <rPh sb="5" eb="8">
      <t>ノウサンブツ</t>
    </rPh>
    <rPh sb="9" eb="11">
      <t>ヒンシツ</t>
    </rPh>
    <rPh sb="11" eb="13">
      <t>コウジョウ</t>
    </rPh>
    <rPh sb="13" eb="15">
      <t>コウカ</t>
    </rPh>
    <phoneticPr fontId="3"/>
  </si>
  <si>
    <t>　b　導入施設から供給される資材を利用することによる効果</t>
    <rPh sb="3" eb="5">
      <t>ドウニュウ</t>
    </rPh>
    <rPh sb="5" eb="7">
      <t>シセツ</t>
    </rPh>
    <rPh sb="9" eb="11">
      <t>キョウキュウ</t>
    </rPh>
    <rPh sb="14" eb="16">
      <t>シザイ</t>
    </rPh>
    <rPh sb="17" eb="19">
      <t>リヨウ</t>
    </rPh>
    <rPh sb="26" eb="28">
      <t>コウカ</t>
    </rPh>
    <phoneticPr fontId="3"/>
  </si>
  <si>
    <t>　c　処理加工施設による効果</t>
    <rPh sb="3" eb="5">
      <t>ショリ</t>
    </rPh>
    <rPh sb="5" eb="7">
      <t>カコウ</t>
    </rPh>
    <rPh sb="7" eb="9">
      <t>シセツ</t>
    </rPh>
    <rPh sb="12" eb="14">
      <t>コウカ</t>
    </rPh>
    <phoneticPr fontId="3"/>
  </si>
  <si>
    <t>　　d　品質向上効果合計</t>
    <rPh sb="4" eb="6">
      <t>ヒンシツ</t>
    </rPh>
    <rPh sb="6" eb="8">
      <t>コウジョウ</t>
    </rPh>
    <rPh sb="8" eb="10">
      <t>コウカ</t>
    </rPh>
    <rPh sb="10" eb="12">
      <t>ゴウケイ</t>
    </rPh>
    <phoneticPr fontId="3"/>
  </si>
  <si>
    <t>　　a　施設等の導入による生産力増加効果</t>
    <rPh sb="4" eb="6">
      <t>シセツ</t>
    </rPh>
    <rPh sb="6" eb="7">
      <t>トウ</t>
    </rPh>
    <rPh sb="8" eb="10">
      <t>ドウニュウ</t>
    </rPh>
    <rPh sb="13" eb="16">
      <t>セイサンリョク</t>
    </rPh>
    <rPh sb="16" eb="18">
      <t>ゾウカ</t>
    </rPh>
    <rPh sb="18" eb="20">
      <t>コウカ</t>
    </rPh>
    <phoneticPr fontId="3"/>
  </si>
  <si>
    <t>①×③</t>
    <phoneticPr fontId="3"/>
  </si>
  <si>
    <t>②×④</t>
    <phoneticPr fontId="3"/>
  </si>
  <si>
    <t>　⑩生産コスト節減効果（労働費）との重複</t>
    <phoneticPr fontId="2"/>
  </si>
  <si>
    <t>⑪重複労働時間</t>
    <rPh sb="1" eb="3">
      <t>チョウフク</t>
    </rPh>
    <rPh sb="3" eb="5">
      <t>ロウドウ</t>
    </rPh>
    <phoneticPr fontId="3"/>
  </si>
  <si>
    <t>⑪×⑫</t>
    <phoneticPr fontId="3"/>
  </si>
  <si>
    <t xml:space="preserve"> ⑦×⑧×⑨－⑩</t>
    <phoneticPr fontId="3"/>
  </si>
  <si>
    <t>⑧事業実施前</t>
    <rPh sb="1" eb="3">
      <t>ジギョウ</t>
    </rPh>
    <rPh sb="3" eb="5">
      <t>ジッシ</t>
    </rPh>
    <rPh sb="5" eb="6">
      <t>マエ</t>
    </rPh>
    <phoneticPr fontId="3"/>
  </si>
  <si>
    <t>平均販売単価</t>
    <rPh sb="2" eb="4">
      <t>ハンバイ</t>
    </rPh>
    <rPh sb="4" eb="6">
      <t>タンカ</t>
    </rPh>
    <phoneticPr fontId="3"/>
  </si>
  <si>
    <t>②の計画作付面積の具体的な見込み方法</t>
    <rPh sb="2" eb="4">
      <t>ケイカク</t>
    </rPh>
    <rPh sb="4" eb="6">
      <t>サクツ</t>
    </rPh>
    <rPh sb="6" eb="8">
      <t>メンセキ</t>
    </rPh>
    <rPh sb="9" eb="12">
      <t>グタイテキ</t>
    </rPh>
    <rPh sb="13" eb="15">
      <t>ミコ</t>
    </rPh>
    <phoneticPr fontId="3"/>
  </si>
  <si>
    <t>④の計画単収の具体的な見込み方法</t>
    <rPh sb="2" eb="4">
      <t>ケイカク</t>
    </rPh>
    <rPh sb="4" eb="6">
      <t>タンシュウ</t>
    </rPh>
    <rPh sb="7" eb="10">
      <t>グタイテキ</t>
    </rPh>
    <rPh sb="11" eb="13">
      <t>ミコ</t>
    </rPh>
    <phoneticPr fontId="3"/>
  </si>
  <si>
    <t>⑨の所得率算出の具体的な見込み方法</t>
    <rPh sb="2" eb="5">
      <t>ショトクリツ</t>
    </rPh>
    <rPh sb="5" eb="7">
      <t>サンシュツ</t>
    </rPh>
    <rPh sb="8" eb="11">
      <t>グタイテキ</t>
    </rPh>
    <phoneticPr fontId="3"/>
  </si>
  <si>
    <t>　　b　導入施設で供給される資材（種子・種苗）を利用することによる受益農業者の生産力増加効果</t>
    <rPh sb="4" eb="6">
      <t>ドウニュウ</t>
    </rPh>
    <rPh sb="6" eb="8">
      <t>シセツ</t>
    </rPh>
    <rPh sb="9" eb="11">
      <t>キョウキュウ</t>
    </rPh>
    <rPh sb="14" eb="16">
      <t>シザイ</t>
    </rPh>
    <rPh sb="17" eb="19">
      <t>シュシ</t>
    </rPh>
    <rPh sb="20" eb="22">
      <t>シュビョウ</t>
    </rPh>
    <rPh sb="24" eb="26">
      <t>リヨウ</t>
    </rPh>
    <rPh sb="33" eb="35">
      <t>ジュエキ</t>
    </rPh>
    <rPh sb="35" eb="38">
      <t>ノウギョウシャ</t>
    </rPh>
    <rPh sb="39" eb="42">
      <t>セイサンリョク</t>
    </rPh>
    <rPh sb="42" eb="44">
      <t>ゾウカ</t>
    </rPh>
    <rPh sb="44" eb="46">
      <t>コウカ</t>
    </rPh>
    <phoneticPr fontId="3"/>
  </si>
  <si>
    <t>①作付面積</t>
    <rPh sb="1" eb="3">
      <t>サクツケ</t>
    </rPh>
    <rPh sb="3" eb="5">
      <t>メンセキ</t>
    </rPh>
    <phoneticPr fontId="3"/>
  </si>
  <si>
    <t xml:space="preserve"> ①×④</t>
    <phoneticPr fontId="3"/>
  </si>
  <si>
    <t xml:space="preserve"> ⑤×⑥</t>
    <phoneticPr fontId="3"/>
  </si>
  <si>
    <t>③の計画単収の具体的な見込み方法</t>
    <rPh sb="2" eb="4">
      <t>ケイカク</t>
    </rPh>
    <rPh sb="4" eb="6">
      <t>タンシュウ</t>
    </rPh>
    <rPh sb="7" eb="10">
      <t>グタイテキ</t>
    </rPh>
    <rPh sb="11" eb="13">
      <t>ミコ</t>
    </rPh>
    <rPh sb="15" eb="16">
      <t>ホウ</t>
    </rPh>
    <phoneticPr fontId="3"/>
  </si>
  <si>
    <t>　　c　生産力増加効果合計</t>
    <rPh sb="4" eb="7">
      <t>セイサンリョク</t>
    </rPh>
    <rPh sb="7" eb="9">
      <t>ゾウカ</t>
    </rPh>
    <rPh sb="9" eb="11">
      <t>コウカ</t>
    </rPh>
    <rPh sb="11" eb="13">
      <t>ゴウケイ</t>
    </rPh>
    <phoneticPr fontId="3"/>
  </si>
  <si>
    <t>　a　導入施設対象作物及び他作物に係る生産力増加効果</t>
    <rPh sb="3" eb="5">
      <t>ドウニュウ</t>
    </rPh>
    <rPh sb="5" eb="7">
      <t>シセツ</t>
    </rPh>
    <rPh sb="7" eb="9">
      <t>タイショウ</t>
    </rPh>
    <rPh sb="9" eb="11">
      <t>サクモツ</t>
    </rPh>
    <rPh sb="11" eb="12">
      <t>オヨ</t>
    </rPh>
    <rPh sb="13" eb="15">
      <t>タサク</t>
    </rPh>
    <rPh sb="15" eb="16">
      <t>モツ</t>
    </rPh>
    <rPh sb="17" eb="18">
      <t>カカ</t>
    </rPh>
    <rPh sb="19" eb="22">
      <t>セイサンリョク</t>
    </rPh>
    <rPh sb="22" eb="24">
      <t>ゾウカ</t>
    </rPh>
    <rPh sb="24" eb="26">
      <t>コウカ</t>
    </rPh>
    <phoneticPr fontId="3"/>
  </si>
  <si>
    <t>　　a　集出荷貯蔵施設（品質向上物流合理化施設及び穀類広域流通拠点施設を除く）に係る輸送費の増減</t>
    <rPh sb="4" eb="5">
      <t>シュウ</t>
    </rPh>
    <rPh sb="5" eb="7">
      <t>シュッカ</t>
    </rPh>
    <rPh sb="7" eb="9">
      <t>チョゾウ</t>
    </rPh>
    <rPh sb="9" eb="11">
      <t>シセツ</t>
    </rPh>
    <rPh sb="12" eb="14">
      <t>ヒンシツ</t>
    </rPh>
    <rPh sb="14" eb="16">
      <t>コウジョウ</t>
    </rPh>
    <rPh sb="16" eb="18">
      <t>ブツリュウ</t>
    </rPh>
    <rPh sb="18" eb="21">
      <t>ゴウリカ</t>
    </rPh>
    <rPh sb="21" eb="23">
      <t>シセツ</t>
    </rPh>
    <rPh sb="23" eb="24">
      <t>オヨ</t>
    </rPh>
    <rPh sb="25" eb="27">
      <t>コクルイ</t>
    </rPh>
    <rPh sb="27" eb="29">
      <t>コウイキ</t>
    </rPh>
    <rPh sb="29" eb="31">
      <t>リュウツウ</t>
    </rPh>
    <rPh sb="31" eb="33">
      <t>キョテン</t>
    </rPh>
    <rPh sb="33" eb="35">
      <t>シセツ</t>
    </rPh>
    <rPh sb="36" eb="37">
      <t>ノゾ</t>
    </rPh>
    <rPh sb="40" eb="41">
      <t>カカ</t>
    </rPh>
    <rPh sb="42" eb="45">
      <t>ユソウヒ</t>
    </rPh>
    <rPh sb="46" eb="48">
      <t>ゾウゲン</t>
    </rPh>
    <phoneticPr fontId="3"/>
  </si>
  <si>
    <t>(①×②×ｋ-③×④)</t>
    <phoneticPr fontId="3"/>
  </si>
  <si>
    <t>①事業実施前に</t>
    <rPh sb="1" eb="3">
      <t>ジギョウ</t>
    </rPh>
    <rPh sb="3" eb="5">
      <t>ジッシ</t>
    </rPh>
    <rPh sb="5" eb="6">
      <t>マエ</t>
    </rPh>
    <phoneticPr fontId="3"/>
  </si>
  <si>
    <t xml:space="preserve">  同じ副産物を販売</t>
    <rPh sb="2" eb="3">
      <t>オナ</t>
    </rPh>
    <rPh sb="4" eb="5">
      <t>フク</t>
    </rPh>
    <rPh sb="5" eb="6">
      <t>サン</t>
    </rPh>
    <rPh sb="6" eb="7">
      <t>ブツ</t>
    </rPh>
    <rPh sb="8" eb="10">
      <t>ハンバイ</t>
    </rPh>
    <phoneticPr fontId="3"/>
  </si>
  <si>
    <t>していた場合の収益</t>
    <rPh sb="4" eb="6">
      <t>バアイ</t>
    </rPh>
    <rPh sb="7" eb="9">
      <t>シュウエキ</t>
    </rPh>
    <phoneticPr fontId="3"/>
  </si>
  <si>
    <t>　　b　乾燥調製施設、穀類乾燥調製貯蔵施設、品質向上物流合理化施設、穀類広域流通拠点施設及び種子種苗生産関連施設に係る物流経費の増減</t>
    <rPh sb="4" eb="6">
      <t>カンソウ</t>
    </rPh>
    <rPh sb="6" eb="8">
      <t>チョウセイ</t>
    </rPh>
    <rPh sb="8" eb="10">
      <t>シセツ</t>
    </rPh>
    <rPh sb="11" eb="13">
      <t>コクルイ</t>
    </rPh>
    <rPh sb="13" eb="15">
      <t>カンソウ</t>
    </rPh>
    <rPh sb="15" eb="17">
      <t>チョウセイ</t>
    </rPh>
    <rPh sb="17" eb="19">
      <t>チョゾウ</t>
    </rPh>
    <rPh sb="19" eb="21">
      <t>シセツ</t>
    </rPh>
    <rPh sb="22" eb="24">
      <t>ヒンシツ</t>
    </rPh>
    <rPh sb="24" eb="26">
      <t>コウジョウ</t>
    </rPh>
    <rPh sb="26" eb="28">
      <t>ブツリュウ</t>
    </rPh>
    <rPh sb="28" eb="31">
      <t>ゴウリカ</t>
    </rPh>
    <rPh sb="31" eb="33">
      <t>シセツ</t>
    </rPh>
    <rPh sb="34" eb="36">
      <t>コクルイ</t>
    </rPh>
    <rPh sb="36" eb="38">
      <t>コウイキ</t>
    </rPh>
    <rPh sb="38" eb="40">
      <t>リュウツウ</t>
    </rPh>
    <rPh sb="40" eb="42">
      <t>キョテン</t>
    </rPh>
    <rPh sb="42" eb="44">
      <t>シセツ</t>
    </rPh>
    <rPh sb="44" eb="45">
      <t>オヨ</t>
    </rPh>
    <rPh sb="46" eb="48">
      <t>シュシ</t>
    </rPh>
    <rPh sb="48" eb="50">
      <t>シュビョウ</t>
    </rPh>
    <rPh sb="50" eb="52">
      <t>セイサン</t>
    </rPh>
    <rPh sb="52" eb="54">
      <t>カンレン</t>
    </rPh>
    <rPh sb="54" eb="56">
      <t>シセツ</t>
    </rPh>
    <rPh sb="57" eb="58">
      <t>カカ</t>
    </rPh>
    <rPh sb="59" eb="61">
      <t>ブツリュウ</t>
    </rPh>
    <rPh sb="61" eb="63">
      <t>ケイヒ</t>
    </rPh>
    <rPh sb="64" eb="66">
      <t>ゾウゲン</t>
    </rPh>
    <phoneticPr fontId="3"/>
  </si>
  <si>
    <t>⑤フレコン又は</t>
    <rPh sb="5" eb="6">
      <t>マタ</t>
    </rPh>
    <phoneticPr fontId="3"/>
  </si>
  <si>
    <t>純バラ入出庫</t>
    <rPh sb="0" eb="1">
      <t>ジュン</t>
    </rPh>
    <rPh sb="3" eb="4">
      <t>ニュウシュッコ</t>
    </rPh>
    <rPh sb="4" eb="6">
      <t>シュッコ</t>
    </rPh>
    <phoneticPr fontId="3"/>
  </si>
  <si>
    <t>賃金単価</t>
    <rPh sb="0" eb="2">
      <t>チンギン</t>
    </rPh>
    <rPh sb="2" eb="3">
      <t>タンカ</t>
    </rPh>
    <rPh sb="3" eb="4">
      <t>カ</t>
    </rPh>
    <phoneticPr fontId="3"/>
  </si>
  <si>
    <t xml:space="preserve"> (円/ｔ)</t>
    <rPh sb="2" eb="3">
      <t>エン</t>
    </rPh>
    <phoneticPr fontId="3"/>
  </si>
  <si>
    <t>⑧事業実施後</t>
    <rPh sb="1" eb="3">
      <t>ジギョウ</t>
    </rPh>
    <rPh sb="3" eb="5">
      <t>ジッシ</t>
    </rPh>
    <rPh sb="5" eb="6">
      <t>ゴ</t>
    </rPh>
    <phoneticPr fontId="3"/>
  </si>
  <si>
    <t>貯蔵量</t>
    <phoneticPr fontId="2"/>
  </si>
  <si>
    <t>⑨倉庫作業</t>
    <rPh sb="1" eb="2">
      <t>ソウコ</t>
    </rPh>
    <rPh sb="2" eb="3">
      <t>コ</t>
    </rPh>
    <rPh sb="3" eb="5">
      <t>サギョウ</t>
    </rPh>
    <phoneticPr fontId="3"/>
  </si>
  <si>
    <t>賃金単価</t>
    <rPh sb="1" eb="2">
      <t>キン</t>
    </rPh>
    <rPh sb="2" eb="4">
      <t>タンカ</t>
    </rPh>
    <phoneticPr fontId="3"/>
  </si>
  <si>
    <t>⑩倉庫作業経費</t>
    <rPh sb="1" eb="3">
      <t>ソウコ</t>
    </rPh>
    <rPh sb="3" eb="5">
      <t>サギョウ</t>
    </rPh>
    <rPh sb="5" eb="6">
      <t>ケイヒ</t>
    </rPh>
    <phoneticPr fontId="3"/>
  </si>
  <si>
    <t xml:space="preserve"> ⑧×⑨</t>
    <phoneticPr fontId="3"/>
  </si>
  <si>
    <t>　a　輸送費低減効果</t>
    <rPh sb="3" eb="6">
      <t>ユソウヒ</t>
    </rPh>
    <rPh sb="6" eb="8">
      <t>テイゲン</t>
    </rPh>
    <rPh sb="8" eb="10">
      <t>コウカ</t>
    </rPh>
    <phoneticPr fontId="3"/>
  </si>
  <si>
    <t>　b　乾燥調製施設等に係る物流経費低減効果</t>
    <rPh sb="3" eb="5">
      <t>カンソウ</t>
    </rPh>
    <rPh sb="5" eb="7">
      <t>チョウセイ</t>
    </rPh>
    <rPh sb="7" eb="9">
      <t>シセツ</t>
    </rPh>
    <rPh sb="9" eb="10">
      <t>トウ</t>
    </rPh>
    <rPh sb="11" eb="12">
      <t>カカ</t>
    </rPh>
    <rPh sb="13" eb="15">
      <t>ブツリュウ</t>
    </rPh>
    <rPh sb="15" eb="17">
      <t>ケイヒ</t>
    </rPh>
    <rPh sb="17" eb="19">
      <t>テイゲン</t>
    </rPh>
    <rPh sb="19" eb="21">
      <t>コウカ</t>
    </rPh>
    <phoneticPr fontId="3"/>
  </si>
  <si>
    <t>②販売予定数量</t>
    <rPh sb="1" eb="3">
      <t>ハンバイ</t>
    </rPh>
    <rPh sb="3" eb="5">
      <t>ヨテイ</t>
    </rPh>
    <rPh sb="5" eb="6">
      <t>スウリョウ</t>
    </rPh>
    <rPh sb="6" eb="7">
      <t>リョウ</t>
    </rPh>
    <phoneticPr fontId="3"/>
  </si>
  <si>
    <t>　　c　物流合理化効果合計</t>
    <rPh sb="4" eb="6">
      <t>ブツリュウ</t>
    </rPh>
    <rPh sb="6" eb="9">
      <t>ゴウリカ</t>
    </rPh>
    <rPh sb="9" eb="11">
      <t>コウカ</t>
    </rPh>
    <rPh sb="11" eb="13">
      <t>ゴウケイ</t>
    </rPh>
    <phoneticPr fontId="3"/>
  </si>
  <si>
    <t>　　　　　　　　　　　　　　　　　　　　 　　計</t>
    <rPh sb="23" eb="24">
      <t>ケイ</t>
    </rPh>
    <phoneticPr fontId="3"/>
  </si>
  <si>
    <t>②×③－①</t>
    <phoneticPr fontId="3"/>
  </si>
  <si>
    <t>　　a　農業生産を維持する効果</t>
    <rPh sb="4" eb="6">
      <t>ノウギョウ</t>
    </rPh>
    <rPh sb="6" eb="7">
      <t>ショウ</t>
    </rPh>
    <rPh sb="7" eb="8">
      <t>サン</t>
    </rPh>
    <rPh sb="9" eb="11">
      <t>イジ</t>
    </rPh>
    <rPh sb="13" eb="15">
      <t>コウカ</t>
    </rPh>
    <phoneticPr fontId="3"/>
  </si>
  <si>
    <t xml:space="preserve"> ⑨×⑩</t>
    <phoneticPr fontId="3"/>
  </si>
  <si>
    <t>（⑤×⑥×⑦－⑧）</t>
    <phoneticPr fontId="3"/>
  </si>
  <si>
    <t>⑦の所得率算出の具体的な見込み方法</t>
    <rPh sb="2" eb="4">
      <t>ショトク</t>
    </rPh>
    <rPh sb="4" eb="5">
      <t>リツ</t>
    </rPh>
    <rPh sb="5" eb="7">
      <t>サンシュツ</t>
    </rPh>
    <rPh sb="8" eb="11">
      <t>グタイテキ</t>
    </rPh>
    <phoneticPr fontId="3"/>
  </si>
  <si>
    <t>　　b　生産力維持効果計</t>
    <rPh sb="4" eb="7">
      <t>セイサンリョク</t>
    </rPh>
    <rPh sb="7" eb="9">
      <t>イジ</t>
    </rPh>
    <rPh sb="9" eb="11">
      <t>コウカ</t>
    </rPh>
    <rPh sb="11" eb="12">
      <t>ケイ</t>
    </rPh>
    <phoneticPr fontId="3"/>
  </si>
  <si>
    <t>　a　農業生産を維持する効果</t>
    <rPh sb="3" eb="5">
      <t>ノウギョウ</t>
    </rPh>
    <rPh sb="5" eb="6">
      <t>ショウ</t>
    </rPh>
    <rPh sb="6" eb="7">
      <t>サン</t>
    </rPh>
    <rPh sb="8" eb="10">
      <t>イジ</t>
    </rPh>
    <rPh sb="12" eb="14">
      <t>コウカ</t>
    </rPh>
    <phoneticPr fontId="3"/>
  </si>
  <si>
    <t>　　　　　　計</t>
    <rPh sb="6" eb="7">
      <t>ケイ</t>
    </rPh>
    <phoneticPr fontId="3"/>
  </si>
  <si>
    <t>　　a　施設等の導入による気象災害等からの被害防止生産安定効果</t>
    <rPh sb="4" eb="6">
      <t>シセツ</t>
    </rPh>
    <rPh sb="6" eb="7">
      <t>トウ</t>
    </rPh>
    <rPh sb="8" eb="10">
      <t>ドウニュウ</t>
    </rPh>
    <rPh sb="13" eb="15">
      <t>キショウ</t>
    </rPh>
    <rPh sb="15" eb="17">
      <t>サイガイ</t>
    </rPh>
    <rPh sb="17" eb="18">
      <t>ナド</t>
    </rPh>
    <rPh sb="21" eb="23">
      <t>ヒガイ</t>
    </rPh>
    <rPh sb="23" eb="25">
      <t>ボウシ</t>
    </rPh>
    <rPh sb="25" eb="27">
      <t>セイサン</t>
    </rPh>
    <rPh sb="27" eb="29">
      <t>アンテイ</t>
    </rPh>
    <rPh sb="29" eb="31">
      <t>コウカ</t>
    </rPh>
    <phoneticPr fontId="3"/>
  </si>
  <si>
    <t>　　　（産地管理施設、農産物被害防止施設の場合）</t>
    <rPh sb="4" eb="6">
      <t>サンチ</t>
    </rPh>
    <rPh sb="6" eb="8">
      <t>カンリ</t>
    </rPh>
    <rPh sb="8" eb="10">
      <t>シセツ</t>
    </rPh>
    <rPh sb="11" eb="14">
      <t>ノウサンブツ</t>
    </rPh>
    <rPh sb="14" eb="16">
      <t>ヒガイ</t>
    </rPh>
    <rPh sb="16" eb="18">
      <t>ボウシ</t>
    </rPh>
    <rPh sb="18" eb="20">
      <t>シセツ</t>
    </rPh>
    <rPh sb="21" eb="23">
      <t>バアイ</t>
    </rPh>
    <phoneticPr fontId="3"/>
  </si>
  <si>
    <t>　a　施設等の導入による気象災害等からの被害防止生産安定効果</t>
    <phoneticPr fontId="3"/>
  </si>
  <si>
    <t>①被害により出荷</t>
    <rPh sb="1" eb="3">
      <t>ヒガイ</t>
    </rPh>
    <phoneticPr fontId="3"/>
  </si>
  <si>
    <t>出来なくなった量</t>
    <rPh sb="0" eb="2">
      <t>デキ</t>
    </rPh>
    <phoneticPr fontId="3"/>
  </si>
  <si>
    <t>②事業実施前の</t>
    <rPh sb="1" eb="3">
      <t>ジギョウ</t>
    </rPh>
    <rPh sb="3" eb="5">
      <t>ジッシ</t>
    </rPh>
    <rPh sb="5" eb="6">
      <t>マエ</t>
    </rPh>
    <phoneticPr fontId="3"/>
  </si>
  <si>
    <t>　平均販売価格</t>
    <rPh sb="1" eb="2">
      <t>ヒラ</t>
    </rPh>
    <rPh sb="2" eb="3">
      <t>ヘイキン</t>
    </rPh>
    <rPh sb="3" eb="5">
      <t>ハンバイ</t>
    </rPh>
    <rPh sb="5" eb="7">
      <t>カカク</t>
    </rPh>
    <phoneticPr fontId="3"/>
  </si>
  <si>
    <t>③被害により品質</t>
    <rPh sb="1" eb="3">
      <t>ヒガイ</t>
    </rPh>
    <phoneticPr fontId="3"/>
  </si>
  <si>
    <t xml:space="preserve">   （ｔ/年）</t>
    <rPh sb="6" eb="7">
      <t>ネン</t>
    </rPh>
    <phoneticPr fontId="3"/>
  </si>
  <si>
    <t xml:space="preserve">  平均販売単</t>
    <rPh sb="2" eb="4">
      <t>ヘイキン</t>
    </rPh>
    <rPh sb="4" eb="6">
      <t>ハンバイ</t>
    </rPh>
    <rPh sb="6" eb="7">
      <t>タン</t>
    </rPh>
    <phoneticPr fontId="3"/>
  </si>
  <si>
    <t>④③の被害による</t>
    <rPh sb="3" eb="5">
      <t>ヒガイ</t>
    </rPh>
    <phoneticPr fontId="3"/>
  </si>
  <si>
    <t xml:space="preserve"> 下落額</t>
    <rPh sb="1" eb="3">
      <t>ゲラク</t>
    </rPh>
    <rPh sb="3" eb="4">
      <t>ガク</t>
    </rPh>
    <phoneticPr fontId="3"/>
  </si>
  <si>
    <t>⑤事業実施前10</t>
    <rPh sb="1" eb="3">
      <t>ジギョウ</t>
    </rPh>
    <rPh sb="3" eb="5">
      <t>ジッシ</t>
    </rPh>
    <rPh sb="5" eb="6">
      <t>マエ</t>
    </rPh>
    <phoneticPr fontId="3"/>
  </si>
  <si>
    <t xml:space="preserve"> 年間における気象</t>
    <rPh sb="1" eb="3">
      <t>ネンカン</t>
    </rPh>
    <rPh sb="7" eb="9">
      <t>キショウ</t>
    </rPh>
    <phoneticPr fontId="3"/>
  </si>
  <si>
    <t xml:space="preserve"> 災害の割合</t>
    <rPh sb="1" eb="3">
      <t>サイガイ</t>
    </rPh>
    <rPh sb="4" eb="6">
      <t>ワリアイ</t>
    </rPh>
    <phoneticPr fontId="3"/>
  </si>
  <si>
    <t xml:space="preserve"> (%)  </t>
    <phoneticPr fontId="3"/>
  </si>
  <si>
    <t>低下して出荷した量</t>
    <rPh sb="0" eb="2">
      <t>テイカ</t>
    </rPh>
    <phoneticPr fontId="3"/>
  </si>
  <si>
    <t>(①×②+③×④)×⑤</t>
    <phoneticPr fontId="2"/>
  </si>
  <si>
    <t>⑦被害により出荷</t>
    <rPh sb="1" eb="3">
      <t>ヒガイ</t>
    </rPh>
    <rPh sb="6" eb="8">
      <t>シュッカ</t>
    </rPh>
    <phoneticPr fontId="3"/>
  </si>
  <si>
    <t>できなくなる量</t>
    <rPh sb="6" eb="7">
      <t>リョウ</t>
    </rPh>
    <phoneticPr fontId="3"/>
  </si>
  <si>
    <t>(⑦×②+⑧×④)×⑤</t>
    <phoneticPr fontId="2"/>
  </si>
  <si>
    <t>　　b　被害防止生産安定効果計</t>
    <rPh sb="4" eb="6">
      <t>ヒガイ</t>
    </rPh>
    <rPh sb="6" eb="8">
      <t>ボウシ</t>
    </rPh>
    <rPh sb="8" eb="10">
      <t>セイサン</t>
    </rPh>
    <rPh sb="10" eb="12">
      <t>アンテイ</t>
    </rPh>
    <rPh sb="12" eb="14">
      <t>コウカ</t>
    </rPh>
    <rPh sb="14" eb="15">
      <t>ケイ</t>
    </rPh>
    <phoneticPr fontId="3"/>
  </si>
  <si>
    <t>　　a　農家雇用創出効果</t>
    <rPh sb="4" eb="6">
      <t>ノウカ</t>
    </rPh>
    <rPh sb="6" eb="8">
      <t>コヨウ</t>
    </rPh>
    <rPh sb="8" eb="10">
      <t>ソウシュツ</t>
    </rPh>
    <rPh sb="10" eb="12">
      <t>コウカ</t>
    </rPh>
    <phoneticPr fontId="2"/>
  </si>
  <si>
    <t>②当該施設での雇用</t>
    <rPh sb="1" eb="3">
      <t>トウガイ</t>
    </rPh>
    <rPh sb="3" eb="5">
      <t>シセツ</t>
    </rPh>
    <rPh sb="7" eb="9">
      <t>コヨウ</t>
    </rPh>
    <phoneticPr fontId="3"/>
  </si>
  <si>
    <t>により失われる収入</t>
    <phoneticPr fontId="3"/>
  </si>
  <si>
    <t>（千円/年）</t>
    <rPh sb="1" eb="3">
      <t>センエン</t>
    </rPh>
    <rPh sb="4" eb="5">
      <t>ネン</t>
    </rPh>
    <phoneticPr fontId="3"/>
  </si>
  <si>
    <t>（千円）</t>
    <phoneticPr fontId="2"/>
  </si>
  <si>
    <t>　　b　雇用機会増加効果</t>
    <rPh sb="4" eb="6">
      <t>コヨウ</t>
    </rPh>
    <rPh sb="6" eb="8">
      <t>キカイ</t>
    </rPh>
    <rPh sb="8" eb="10">
      <t>ゾウカ</t>
    </rPh>
    <rPh sb="10" eb="12">
      <t>コウカ</t>
    </rPh>
    <phoneticPr fontId="2"/>
  </si>
  <si>
    <t>雇用人員</t>
    <rPh sb="0" eb="2">
      <t>コヨウ</t>
    </rPh>
    <phoneticPr fontId="3"/>
  </si>
  <si>
    <t>　　c　雇用創出効果計</t>
    <rPh sb="4" eb="6">
      <t>コヨウ</t>
    </rPh>
    <rPh sb="6" eb="8">
      <t>ソウシュツ</t>
    </rPh>
    <rPh sb="8" eb="10">
      <t>コウカ</t>
    </rPh>
    <rPh sb="10" eb="11">
      <t>ケイ</t>
    </rPh>
    <phoneticPr fontId="3"/>
  </si>
  <si>
    <t>　a　農家雇用創出効果</t>
    <rPh sb="3" eb="5">
      <t>ノウカ</t>
    </rPh>
    <rPh sb="5" eb="7">
      <t>コヨウ</t>
    </rPh>
    <rPh sb="7" eb="9">
      <t>ソウシュツ</t>
    </rPh>
    <rPh sb="9" eb="11">
      <t>コウカ</t>
    </rPh>
    <phoneticPr fontId="3"/>
  </si>
  <si>
    <t>　b　雇用機会増加効果</t>
    <rPh sb="3" eb="5">
      <t>コヨウ</t>
    </rPh>
    <rPh sb="5" eb="7">
      <t>キカイ</t>
    </rPh>
    <rPh sb="7" eb="9">
      <t>ゾウカ</t>
    </rPh>
    <rPh sb="9" eb="11">
      <t>コウカ</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</si>
  <si>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</si>
  <si>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　(ケ)地域関連産業波及効果</t>
    <rPh sb="4" eb="6">
      <t>チイキ</t>
    </rPh>
    <rPh sb="6" eb="8">
      <t>カンレン</t>
    </rPh>
    <rPh sb="8" eb="10">
      <t>サンギョウ</t>
    </rPh>
    <rPh sb="10" eb="12">
      <t>ハキュウ</t>
    </rPh>
    <rPh sb="12" eb="14">
      <t>コウカ</t>
    </rPh>
    <phoneticPr fontId="3"/>
  </si>
  <si>
    <t>施設名</t>
    <rPh sb="0" eb="3">
      <t>シセツメイ</t>
    </rPh>
    <phoneticPr fontId="2"/>
  </si>
  <si>
    <t>地域関連産業名</t>
    <rPh sb="0" eb="2">
      <t>チイキ</t>
    </rPh>
    <rPh sb="2" eb="4">
      <t>カンレン</t>
    </rPh>
    <rPh sb="4" eb="6">
      <t>サンギョウ</t>
    </rPh>
    <rPh sb="6" eb="7">
      <t>メイ</t>
    </rPh>
    <phoneticPr fontId="2"/>
  </si>
  <si>
    <t>①現況取引額</t>
    <rPh sb="1" eb="3">
      <t>ゲンキョウ</t>
    </rPh>
    <rPh sb="3" eb="6">
      <t>トリヒキガク</t>
    </rPh>
    <phoneticPr fontId="2"/>
  </si>
  <si>
    <t>②計画取引額</t>
    <rPh sb="1" eb="3">
      <t>ケイカク</t>
    </rPh>
    <rPh sb="3" eb="6">
      <t>トリヒキガク</t>
    </rPh>
    <phoneticPr fontId="2"/>
  </si>
  <si>
    <t>③利益率</t>
    <rPh sb="1" eb="4">
      <t>リエキリツ</t>
    </rPh>
    <phoneticPr fontId="2"/>
  </si>
  <si>
    <t>年効果額</t>
    <rPh sb="0" eb="1">
      <t>ネン</t>
    </rPh>
    <rPh sb="1" eb="3">
      <t>コウカ</t>
    </rPh>
    <rPh sb="3" eb="4">
      <t>ガク</t>
    </rPh>
    <phoneticPr fontId="2"/>
  </si>
  <si>
    <t>項目名</t>
    <rPh sb="0" eb="3">
      <t>コウモクメイ</t>
    </rPh>
    <phoneticPr fontId="2"/>
  </si>
  <si>
    <t>（②－①）×③</t>
    <phoneticPr fontId="2"/>
  </si>
  <si>
    <t>(千円）</t>
    <rPh sb="1" eb="3">
      <t>センエン</t>
    </rPh>
    <phoneticPr fontId="2"/>
  </si>
  <si>
    <t>（％）</t>
    <phoneticPr fontId="2"/>
  </si>
  <si>
    <t>計</t>
    <rPh sb="0" eb="1">
      <t>ケイ</t>
    </rPh>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</si>
  <si>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2"/>
  </si>
  <si>
    <t>　(ク)雇用創出効果</t>
    <rPh sb="4" eb="6">
      <t>コヨウ</t>
    </rPh>
    <rPh sb="6" eb="8">
      <t>ソウシュツ</t>
    </rPh>
    <rPh sb="8" eb="10">
      <t>コウカ</t>
    </rPh>
    <phoneticPr fontId="3"/>
  </si>
  <si>
    <t>　(コ)有機物生産量増加効果</t>
    <rPh sb="4" eb="7">
      <t>ユウキブツ</t>
    </rPh>
    <rPh sb="7" eb="10">
      <t>セイサンリョウ</t>
    </rPh>
    <rPh sb="10" eb="12">
      <t>ゾウカ</t>
    </rPh>
    <rPh sb="12" eb="14">
      <t>コウカ</t>
    </rPh>
    <phoneticPr fontId="2"/>
  </si>
  <si>
    <t>項　　目</t>
    <rPh sb="0" eb="1">
      <t>コウ</t>
    </rPh>
    <rPh sb="3" eb="4">
      <t>メ</t>
    </rPh>
    <phoneticPr fontId="2"/>
  </si>
  <si>
    <t>計算式</t>
    <rPh sb="0" eb="3">
      <t>ケイサンシキ</t>
    </rPh>
    <phoneticPr fontId="2"/>
  </si>
  <si>
    <t>数量</t>
    <rPh sb="0" eb="2">
      <t>スウリョウ</t>
    </rPh>
    <phoneticPr fontId="2"/>
  </si>
  <si>
    <t>単位</t>
    <rPh sb="0" eb="2">
      <t>タンイ</t>
    </rPh>
    <phoneticPr fontId="2"/>
  </si>
  <si>
    <t>備考(算出根拠）</t>
    <rPh sb="0" eb="2">
      <t>ビコウ</t>
    </rPh>
    <rPh sb="3" eb="5">
      <t>サンシュツ</t>
    </rPh>
    <rPh sb="5" eb="7">
      <t>コンキョ</t>
    </rPh>
    <phoneticPr fontId="2"/>
  </si>
  <si>
    <t xml:space="preserve"> 事業実施後有機物製造量</t>
    <rPh sb="1" eb="3">
      <t>ジギョウ</t>
    </rPh>
    <rPh sb="3" eb="6">
      <t>ジッシゴ</t>
    </rPh>
    <rPh sb="6" eb="9">
      <t>ユウキブツ</t>
    </rPh>
    <rPh sb="9" eb="12">
      <t>セイゾウリョウ</t>
    </rPh>
    <phoneticPr fontId="2"/>
  </si>
  <si>
    <t>①</t>
    <phoneticPr fontId="2"/>
  </si>
  <si>
    <t>ｔ</t>
    <phoneticPr fontId="2"/>
  </si>
  <si>
    <t>事業計画資料より</t>
    <rPh sb="0" eb="2">
      <t>ジギョウ</t>
    </rPh>
    <rPh sb="2" eb="4">
      <t>ケイカク</t>
    </rPh>
    <rPh sb="4" eb="6">
      <t>シリョウ</t>
    </rPh>
    <phoneticPr fontId="2"/>
  </si>
  <si>
    <t xml:space="preserve"> 事業実施有機物製造量</t>
    <rPh sb="1" eb="3">
      <t>ジギョウ</t>
    </rPh>
    <rPh sb="3" eb="5">
      <t>ジッシ</t>
    </rPh>
    <rPh sb="5" eb="8">
      <t>ユウキブツ</t>
    </rPh>
    <rPh sb="8" eb="11">
      <t>セイゾウリョウ</t>
    </rPh>
    <phoneticPr fontId="2"/>
  </si>
  <si>
    <t>②</t>
    <phoneticPr fontId="2"/>
  </si>
  <si>
    <t xml:space="preserve"> 有機物製造増加量</t>
    <rPh sb="1" eb="4">
      <t>ユウキブツ</t>
    </rPh>
    <rPh sb="4" eb="6">
      <t>セイゾウ</t>
    </rPh>
    <rPh sb="6" eb="9">
      <t>ゾウカリョウ</t>
    </rPh>
    <phoneticPr fontId="2"/>
  </si>
  <si>
    <t>③＝①－②</t>
    <phoneticPr fontId="2"/>
  </si>
  <si>
    <t xml:space="preserve"> 地域内販売単価</t>
    <rPh sb="1" eb="4">
      <t>チイキナイ</t>
    </rPh>
    <rPh sb="4" eb="6">
      <t>ハンバイ</t>
    </rPh>
    <rPh sb="6" eb="8">
      <t>タンカ</t>
    </rPh>
    <phoneticPr fontId="2"/>
  </si>
  <si>
    <t>④</t>
    <phoneticPr fontId="2"/>
  </si>
  <si>
    <t>円/ｔ</t>
    <rPh sb="0" eb="1">
      <t>エン</t>
    </rPh>
    <phoneticPr fontId="2"/>
  </si>
  <si>
    <t xml:space="preserve"> 維持管理費</t>
    <rPh sb="1" eb="3">
      <t>イジ</t>
    </rPh>
    <rPh sb="3" eb="6">
      <t>カンリヒ</t>
    </rPh>
    <phoneticPr fontId="2"/>
  </si>
  <si>
    <t>⑤</t>
    <phoneticPr fontId="2"/>
  </si>
  <si>
    <t>円</t>
    <rPh sb="0" eb="1">
      <t>エン</t>
    </rPh>
    <phoneticPr fontId="2"/>
  </si>
  <si>
    <t xml:space="preserve"> 有機物生産量増加効果額</t>
    <rPh sb="1" eb="4">
      <t>ユウキブツ</t>
    </rPh>
    <rPh sb="4" eb="6">
      <t>セイサン</t>
    </rPh>
    <rPh sb="6" eb="7">
      <t>リョウ</t>
    </rPh>
    <rPh sb="7" eb="9">
      <t>ゾウカ</t>
    </rPh>
    <rPh sb="9" eb="11">
      <t>コウカ</t>
    </rPh>
    <rPh sb="11" eb="12">
      <t>ガク</t>
    </rPh>
    <phoneticPr fontId="2"/>
  </si>
  <si>
    <t>⑥＝③×④－⑤</t>
    <phoneticPr fontId="2"/>
  </si>
  <si>
    <t>千円</t>
    <rPh sb="0" eb="2">
      <t>センエン</t>
    </rPh>
    <phoneticPr fontId="2"/>
  </si>
  <si>
    <t>　注：有機物とは、堆きゅう肥、生ゴミ、作物残さ等を含み、事業内容に応じて有機物の種類を記入する。</t>
    <rPh sb="1" eb="2">
      <t>チュウ</t>
    </rPh>
    <rPh sb="3" eb="6">
      <t>ユウキブツ</t>
    </rPh>
    <rPh sb="9" eb="10">
      <t>ツイ</t>
    </rPh>
    <rPh sb="13" eb="14">
      <t>ヒ</t>
    </rPh>
    <rPh sb="15" eb="16">
      <t>ナマ</t>
    </rPh>
    <rPh sb="19" eb="21">
      <t>サクモツ</t>
    </rPh>
    <rPh sb="21" eb="22">
      <t>ザン</t>
    </rPh>
    <rPh sb="23" eb="24">
      <t>トウ</t>
    </rPh>
    <rPh sb="25" eb="26">
      <t>フク</t>
    </rPh>
    <rPh sb="28" eb="30">
      <t>ジギョウ</t>
    </rPh>
    <rPh sb="30" eb="32">
      <t>ナイヨウ</t>
    </rPh>
    <rPh sb="33" eb="34">
      <t>オウ</t>
    </rPh>
    <rPh sb="36" eb="39">
      <t>ユウキブツ</t>
    </rPh>
    <rPh sb="40" eb="42">
      <t>シュルイ</t>
    </rPh>
    <rPh sb="43" eb="45">
      <t>キニュウ</t>
    </rPh>
    <phoneticPr fontId="2"/>
  </si>
  <si>
    <t>　(サ)地域生活環境改善効果</t>
    <rPh sb="4" eb="6">
      <t>チイキ</t>
    </rPh>
    <rPh sb="6" eb="8">
      <t>セイカツ</t>
    </rPh>
    <rPh sb="8" eb="10">
      <t>カンキョウ</t>
    </rPh>
    <rPh sb="10" eb="12">
      <t>カイゼン</t>
    </rPh>
    <rPh sb="12" eb="14">
      <t>コウカ</t>
    </rPh>
    <phoneticPr fontId="2"/>
  </si>
  <si>
    <t>　　a　衛生水準向上効果</t>
    <rPh sb="4" eb="6">
      <t>エイセイ</t>
    </rPh>
    <rPh sb="6" eb="8">
      <t>スイジュン</t>
    </rPh>
    <rPh sb="8" eb="10">
      <t>コウジョウ</t>
    </rPh>
    <rPh sb="10" eb="12">
      <t>コウカ</t>
    </rPh>
    <phoneticPr fontId="2"/>
  </si>
  <si>
    <t>項　　　目</t>
    <rPh sb="0" eb="1">
      <t>コウ</t>
    </rPh>
    <rPh sb="4" eb="5">
      <t>メ</t>
    </rPh>
    <phoneticPr fontId="2"/>
  </si>
  <si>
    <t xml:space="preserve"> 家畜排せつ物(廃棄物）当たり防臭剤等の薬剤散布単価</t>
    <rPh sb="1" eb="3">
      <t>カチク</t>
    </rPh>
    <rPh sb="3" eb="4">
      <t>ハイ</t>
    </rPh>
    <rPh sb="6" eb="7">
      <t>ブツ</t>
    </rPh>
    <rPh sb="8" eb="11">
      <t>ハイキブツ</t>
    </rPh>
    <rPh sb="12" eb="13">
      <t>ア</t>
    </rPh>
    <rPh sb="15" eb="18">
      <t>ボウシュウザイ</t>
    </rPh>
    <rPh sb="18" eb="19">
      <t>トウ</t>
    </rPh>
    <rPh sb="20" eb="22">
      <t>ヤクザイ</t>
    </rPh>
    <rPh sb="22" eb="24">
      <t>サンプ</t>
    </rPh>
    <rPh sb="24" eb="26">
      <t>タンカ</t>
    </rPh>
    <phoneticPr fontId="2"/>
  </si>
  <si>
    <t>定数</t>
    <rPh sb="0" eb="2">
      <t>テイスウ</t>
    </rPh>
    <phoneticPr fontId="2"/>
  </si>
  <si>
    <t xml:space="preserve"> 家畜排せつ物(廃棄物）量</t>
    <rPh sb="1" eb="3">
      <t>カチク</t>
    </rPh>
    <rPh sb="3" eb="4">
      <t>ハイ</t>
    </rPh>
    <rPh sb="6" eb="7">
      <t>ブツ</t>
    </rPh>
    <rPh sb="8" eb="11">
      <t>ハイキブツ</t>
    </rPh>
    <rPh sb="12" eb="13">
      <t>リョウ</t>
    </rPh>
    <phoneticPr fontId="2"/>
  </si>
  <si>
    <t xml:space="preserve"> 衛生水準向上効果</t>
    <rPh sb="1" eb="3">
      <t>エイセイ</t>
    </rPh>
    <rPh sb="3" eb="5">
      <t>スイジュン</t>
    </rPh>
    <rPh sb="5" eb="7">
      <t>コウジョウ</t>
    </rPh>
    <rPh sb="7" eb="9">
      <t>コウカ</t>
    </rPh>
    <phoneticPr fontId="2"/>
  </si>
  <si>
    <t>③＝①×②</t>
    <phoneticPr fontId="2"/>
  </si>
  <si>
    <t>　注：民家等と離れている畜舎については、算出しないこと。</t>
    <rPh sb="1" eb="2">
      <t>チュウ</t>
    </rPh>
    <rPh sb="3" eb="5">
      <t>ミンカ</t>
    </rPh>
    <rPh sb="5" eb="6">
      <t>トウ</t>
    </rPh>
    <rPh sb="7" eb="8">
      <t>ハナ</t>
    </rPh>
    <rPh sb="12" eb="14">
      <t>チクシャ</t>
    </rPh>
    <rPh sb="20" eb="22">
      <t>サンシュツ</t>
    </rPh>
    <phoneticPr fontId="2"/>
  </si>
  <si>
    <t>　　b　水質保全効果</t>
    <rPh sb="4" eb="6">
      <t>スイシツ</t>
    </rPh>
    <rPh sb="6" eb="8">
      <t>ホゼン</t>
    </rPh>
    <rPh sb="8" eb="10">
      <t>コウカ</t>
    </rPh>
    <phoneticPr fontId="2"/>
  </si>
  <si>
    <t xml:space="preserve"> 経産牛</t>
    <rPh sb="1" eb="3">
      <t>ケイサン</t>
    </rPh>
    <rPh sb="3" eb="4">
      <t>ギュウ</t>
    </rPh>
    <phoneticPr fontId="2"/>
  </si>
  <si>
    <t>頭</t>
    <rPh sb="0" eb="1">
      <t>トウ</t>
    </rPh>
    <phoneticPr fontId="2"/>
  </si>
  <si>
    <t>事業計画資料より</t>
    <rPh sb="0" eb="6">
      <t>ジギョウケイカクシリョウ</t>
    </rPh>
    <phoneticPr fontId="2"/>
  </si>
  <si>
    <t>　 ふん尿量</t>
    <rPh sb="4" eb="5">
      <t>ニョウ</t>
    </rPh>
    <rPh sb="5" eb="6">
      <t>リョウ</t>
    </rPh>
    <phoneticPr fontId="2"/>
  </si>
  <si>
    <t>kg/頭/年</t>
    <rPh sb="3" eb="4">
      <t>トウ</t>
    </rPh>
    <rPh sb="5" eb="6">
      <t>ネン</t>
    </rPh>
    <phoneticPr fontId="2"/>
  </si>
  <si>
    <t>ふん、尿に含まれるＮの総量</t>
    <rPh sb="3" eb="4">
      <t>ニョウ</t>
    </rPh>
    <rPh sb="5" eb="6">
      <t>フク</t>
    </rPh>
    <rPh sb="11" eb="13">
      <t>ソウリョウ</t>
    </rPh>
    <phoneticPr fontId="2"/>
  </si>
  <si>
    <t xml:space="preserve"> 育成牛</t>
    <rPh sb="1" eb="3">
      <t>イクセイ</t>
    </rPh>
    <rPh sb="3" eb="4">
      <t>ギュウ</t>
    </rPh>
    <phoneticPr fontId="2"/>
  </si>
  <si>
    <t>③</t>
    <phoneticPr fontId="2"/>
  </si>
  <si>
    <t xml:space="preserve"> ○○○</t>
    <phoneticPr fontId="2"/>
  </si>
  <si>
    <t>⑥</t>
    <phoneticPr fontId="2"/>
  </si>
  <si>
    <t xml:space="preserve"> 年間窒素発生量</t>
    <rPh sb="1" eb="3">
      <t>ネンカン</t>
    </rPh>
    <rPh sb="3" eb="5">
      <t>チッソ</t>
    </rPh>
    <rPh sb="5" eb="8">
      <t>ハッセイリョウ</t>
    </rPh>
    <phoneticPr fontId="2"/>
  </si>
  <si>
    <t>⑦＝①×②＋③×④＋⑤×⑥</t>
    <phoneticPr fontId="2"/>
  </si>
  <si>
    <t>kg/年</t>
    <rPh sb="3" eb="4">
      <t>ネン</t>
    </rPh>
    <phoneticPr fontId="2"/>
  </si>
  <si>
    <t xml:space="preserve"> 流出比率</t>
    <rPh sb="1" eb="3">
      <t>リュウシュツ</t>
    </rPh>
    <rPh sb="3" eb="5">
      <t>ヒリツ</t>
    </rPh>
    <phoneticPr fontId="2"/>
  </si>
  <si>
    <t>⑧</t>
    <phoneticPr fontId="2"/>
  </si>
  <si>
    <t>％</t>
    <phoneticPr fontId="2"/>
  </si>
  <si>
    <t xml:space="preserve"> 処理必要Ｎ量</t>
    <rPh sb="1" eb="3">
      <t>ショリ</t>
    </rPh>
    <rPh sb="3" eb="5">
      <t>ヒツヨウ</t>
    </rPh>
    <rPh sb="6" eb="7">
      <t>リョウ</t>
    </rPh>
    <phoneticPr fontId="2"/>
  </si>
  <si>
    <t>⑨＝⑦×⑧</t>
    <phoneticPr fontId="2"/>
  </si>
  <si>
    <t xml:space="preserve"> 窒素浄化単価</t>
    <rPh sb="1" eb="3">
      <t>チッソ</t>
    </rPh>
    <rPh sb="3" eb="5">
      <t>ジョウカ</t>
    </rPh>
    <rPh sb="5" eb="7">
      <t>タンカ</t>
    </rPh>
    <phoneticPr fontId="2"/>
  </si>
  <si>
    <t>⑩</t>
    <phoneticPr fontId="2"/>
  </si>
  <si>
    <t>円/kg</t>
    <rPh sb="0" eb="1">
      <t>エン</t>
    </rPh>
    <phoneticPr fontId="2"/>
  </si>
  <si>
    <t xml:space="preserve"> 水質保全効果</t>
    <rPh sb="1" eb="5">
      <t>スイシツホゼン</t>
    </rPh>
    <rPh sb="5" eb="7">
      <t>コウカ</t>
    </rPh>
    <phoneticPr fontId="2"/>
  </si>
  <si>
    <t>⑪＝⑨×⑩</t>
    <phoneticPr fontId="2"/>
  </si>
  <si>
    <t>千円/年</t>
    <rPh sb="0" eb="2">
      <t>センエン</t>
    </rPh>
    <rPh sb="3" eb="4">
      <t>ネン</t>
    </rPh>
    <phoneticPr fontId="2"/>
  </si>
  <si>
    <t>　　c　地域生活環境改善効果計</t>
    <rPh sb="4" eb="6">
      <t>チイキ</t>
    </rPh>
    <rPh sb="6" eb="8">
      <t>セイカツ</t>
    </rPh>
    <rPh sb="8" eb="10">
      <t>カンキョウ</t>
    </rPh>
    <rPh sb="10" eb="12">
      <t>カイゼン</t>
    </rPh>
    <rPh sb="12" eb="14">
      <t>コウカ</t>
    </rPh>
    <rPh sb="14" eb="15">
      <t>ケイ</t>
    </rPh>
    <phoneticPr fontId="2"/>
  </si>
  <si>
    <t>（単位：千円）</t>
    <rPh sb="1" eb="3">
      <t>タンイ</t>
    </rPh>
    <rPh sb="4" eb="6">
      <t>センエン</t>
    </rPh>
    <phoneticPr fontId="2"/>
  </si>
  <si>
    <t>　a　衛生水準向上効果</t>
    <rPh sb="3" eb="5">
      <t>エイセイ</t>
    </rPh>
    <rPh sb="5" eb="7">
      <t>スイジュン</t>
    </rPh>
    <rPh sb="7" eb="9">
      <t>コウジョウ</t>
    </rPh>
    <rPh sb="9" eb="11">
      <t>コウカ</t>
    </rPh>
    <phoneticPr fontId="2"/>
  </si>
  <si>
    <t>　b　水質保全効果</t>
    <rPh sb="3" eb="7">
      <t>スイシツホゼン</t>
    </rPh>
    <rPh sb="7" eb="9">
      <t>コウカ</t>
    </rPh>
    <phoneticPr fontId="2"/>
  </si>
  <si>
    <t>　(シ)廃棄物処理費節減効果</t>
    <rPh sb="4" eb="7">
      <t>ハイキブツ</t>
    </rPh>
    <rPh sb="7" eb="10">
      <t>ショリヒ</t>
    </rPh>
    <rPh sb="10" eb="12">
      <t>セツゲン</t>
    </rPh>
    <rPh sb="12" eb="14">
      <t>コウカ</t>
    </rPh>
    <phoneticPr fontId="2"/>
  </si>
  <si>
    <t xml:space="preserve"> 廃棄物処理費</t>
    <rPh sb="1" eb="4">
      <t>ハイキブツ</t>
    </rPh>
    <rPh sb="4" eb="7">
      <t>ショリヒ</t>
    </rPh>
    <phoneticPr fontId="2"/>
  </si>
  <si>
    <t xml:space="preserve"> 処理単価</t>
    <rPh sb="1" eb="3">
      <t>ショリ</t>
    </rPh>
    <rPh sb="3" eb="5">
      <t>タンカ</t>
    </rPh>
    <phoneticPr fontId="2"/>
  </si>
  <si>
    <t xml:space="preserve"> 廃棄物処理節減効果額</t>
    <phoneticPr fontId="2"/>
  </si>
  <si>
    <t>　注１：生ゴミ、食品残さを一体的に処理する場合に算出すること。</t>
    <rPh sb="1" eb="2">
      <t>チュウ</t>
    </rPh>
    <rPh sb="4" eb="5">
      <t>ナマ</t>
    </rPh>
    <rPh sb="8" eb="10">
      <t>ショクヒン</t>
    </rPh>
    <rPh sb="10" eb="11">
      <t>ザン</t>
    </rPh>
    <rPh sb="13" eb="16">
      <t>イッタイテキ</t>
    </rPh>
    <rPh sb="17" eb="19">
      <t>ショリ</t>
    </rPh>
    <rPh sb="21" eb="23">
      <t>バアイ</t>
    </rPh>
    <rPh sb="24" eb="26">
      <t>サンシュツ</t>
    </rPh>
    <phoneticPr fontId="2"/>
  </si>
  <si>
    <t>　注２：処理単価は、実施地域の市町村等の一般廃棄物等の処理単価を使用すること。</t>
    <rPh sb="1" eb="2">
      <t>チュウ</t>
    </rPh>
    <rPh sb="4" eb="6">
      <t>ショリ</t>
    </rPh>
    <rPh sb="6" eb="8">
      <t>タンカ</t>
    </rPh>
    <rPh sb="10" eb="12">
      <t>ジッシ</t>
    </rPh>
    <rPh sb="12" eb="14">
      <t>チイキ</t>
    </rPh>
    <rPh sb="15" eb="18">
      <t>シチョウソン</t>
    </rPh>
    <rPh sb="18" eb="19">
      <t>トウ</t>
    </rPh>
    <rPh sb="20" eb="22">
      <t>イッパン</t>
    </rPh>
    <rPh sb="22" eb="25">
      <t>ハイキブツ</t>
    </rPh>
    <rPh sb="25" eb="26">
      <t>トウ</t>
    </rPh>
    <rPh sb="27" eb="29">
      <t>ショリ</t>
    </rPh>
    <rPh sb="29" eb="31">
      <t>タンカ</t>
    </rPh>
    <rPh sb="32" eb="34">
      <t>シヨウ</t>
    </rPh>
    <phoneticPr fontId="2"/>
  </si>
  <si>
    <r>
      <t>　(ス</t>
    </r>
    <r>
      <rPr>
        <sz val="10"/>
        <color indexed="8"/>
        <rFont val="ＭＳ 明朝"/>
        <family val="1"/>
        <charset val="128"/>
      </rPr>
      <t>)その他の効果</t>
    </r>
    <rPh sb="4" eb="7">
      <t>ソノタ</t>
    </rPh>
    <rPh sb="8" eb="10">
      <t>コウカ</t>
    </rPh>
    <phoneticPr fontId="2"/>
  </si>
  <si>
    <t>当該効果の内容</t>
    <rPh sb="0" eb="2">
      <t>トウガイ</t>
    </rPh>
    <rPh sb="2" eb="4">
      <t>コウカ</t>
    </rPh>
    <rPh sb="5" eb="7">
      <t>ナイヨウ</t>
    </rPh>
    <phoneticPr fontId="2"/>
  </si>
  <si>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2"/>
  </si>
  <si>
    <t>　　　　その他の効果合計</t>
    <rPh sb="4" eb="7">
      <t>ソノタ</t>
    </rPh>
    <rPh sb="8" eb="10">
      <t>コウカ</t>
    </rPh>
    <rPh sb="10" eb="12">
      <t>ゴウケイ</t>
    </rPh>
    <phoneticPr fontId="2"/>
  </si>
  <si>
    <t xml:space="preserve"> 効果名</t>
    <rPh sb="1" eb="3">
      <t>コウカ</t>
    </rPh>
    <rPh sb="3" eb="4">
      <t>メイ</t>
    </rPh>
    <phoneticPr fontId="2"/>
  </si>
  <si>
    <t>合　計</t>
    <rPh sb="0" eb="3">
      <t>ゴウケイ</t>
    </rPh>
    <phoneticPr fontId="2"/>
  </si>
  <si>
    <t>　ク　雇用創出効果</t>
    <rPh sb="3" eb="5">
      <t>コヨウ</t>
    </rPh>
    <rPh sb="5" eb="7">
      <t>ソウシュツ</t>
    </rPh>
    <rPh sb="7" eb="9">
      <t>コウカ</t>
    </rPh>
    <phoneticPr fontId="2"/>
  </si>
  <si>
    <t>　ケ　地域関連産業波及効果</t>
    <rPh sb="3" eb="5">
      <t>チイキ</t>
    </rPh>
    <rPh sb="5" eb="7">
      <t>カンレン</t>
    </rPh>
    <rPh sb="7" eb="9">
      <t>サンギョウ</t>
    </rPh>
    <rPh sb="9" eb="13">
      <t>ハキュウコウカ</t>
    </rPh>
    <phoneticPr fontId="2"/>
  </si>
  <si>
    <t>　コ　有機物生産量増加効果</t>
    <rPh sb="3" eb="6">
      <t>ユウキブツ</t>
    </rPh>
    <rPh sb="6" eb="8">
      <t>セイサン</t>
    </rPh>
    <rPh sb="8" eb="9">
      <t>リョウ</t>
    </rPh>
    <rPh sb="9" eb="11">
      <t>ゾウカ</t>
    </rPh>
    <rPh sb="11" eb="13">
      <t>コウカ</t>
    </rPh>
    <phoneticPr fontId="2"/>
  </si>
  <si>
    <t>　サ　地域生活環境改善効果</t>
    <rPh sb="3" eb="5">
      <t>チイキ</t>
    </rPh>
    <rPh sb="5" eb="7">
      <t>セイカツ</t>
    </rPh>
    <rPh sb="7" eb="9">
      <t>カンキョウ</t>
    </rPh>
    <rPh sb="9" eb="11">
      <t>カイゼン</t>
    </rPh>
    <rPh sb="11" eb="13">
      <t>コウカ</t>
    </rPh>
    <phoneticPr fontId="2"/>
  </si>
  <si>
    <t>　シ　廃棄物処理費節減効果</t>
    <rPh sb="3" eb="6">
      <t>ハイキブツ</t>
    </rPh>
    <rPh sb="6" eb="8">
      <t>ショリ</t>
    </rPh>
    <rPh sb="8" eb="9">
      <t>ヒ</t>
    </rPh>
    <rPh sb="9" eb="11">
      <t>セツゲン</t>
    </rPh>
    <rPh sb="11" eb="13">
      <t>コウカ</t>
    </rPh>
    <phoneticPr fontId="2"/>
  </si>
  <si>
    <t>　ス　その他効果</t>
    <rPh sb="3" eb="6">
      <t>ソノタ</t>
    </rPh>
    <rPh sb="6" eb="8">
      <t>コウカ</t>
    </rPh>
    <phoneticPr fontId="3"/>
  </si>
  <si>
    <t>⑦事業実施後の</t>
    <rPh sb="1" eb="3">
      <t>ジギョウ</t>
    </rPh>
    <rPh sb="3" eb="5">
      <t>ジッシ</t>
    </rPh>
    <rPh sb="5" eb="6">
      <t>ゴ</t>
    </rPh>
    <phoneticPr fontId="3"/>
  </si>
  <si>
    <t>⑤事業実施後の</t>
    <rPh sb="1" eb="3">
      <t>ジギョウ</t>
    </rPh>
    <rPh sb="3" eb="5">
      <t>ジッシ</t>
    </rPh>
    <rPh sb="5" eb="6">
      <t>ゴ</t>
    </rPh>
    <phoneticPr fontId="3"/>
  </si>
  <si>
    <t>②の販売予定単価の具体的見込み方法</t>
    <rPh sb="2" eb="4">
      <t>ハンバイ</t>
    </rPh>
    <rPh sb="4" eb="6">
      <t>ヨテイ</t>
    </rPh>
    <rPh sb="6" eb="8">
      <t>タンカ</t>
    </rPh>
    <rPh sb="9" eb="12">
      <t>グタイテキ</t>
    </rPh>
    <rPh sb="12" eb="14">
      <t>ミコ</t>
    </rPh>
    <rPh sb="16" eb="17">
      <t>ホウ</t>
    </rPh>
    <phoneticPr fontId="3"/>
  </si>
  <si>
    <t>　b　導入施設で供給される資材（種子・種苗）を利用することによる受益農業者の生産力増加効果</t>
    <rPh sb="3" eb="5">
      <t>ドウニュウ</t>
    </rPh>
    <rPh sb="5" eb="7">
      <t>シセツ</t>
    </rPh>
    <rPh sb="10" eb="12">
      <t>シザイ</t>
    </rPh>
    <rPh sb="13" eb="15">
      <t>シュシ</t>
    </rPh>
    <rPh sb="16" eb="18">
      <t>シュビョウ</t>
    </rPh>
    <rPh sb="20" eb="22">
      <t>リヨウ</t>
    </rPh>
    <rPh sb="29" eb="31">
      <t>ジュエキ</t>
    </rPh>
    <rPh sb="31" eb="34">
      <t>ノウギョウシャ</t>
    </rPh>
    <rPh sb="35" eb="38">
      <t>セイサンリョク</t>
    </rPh>
    <rPh sb="38" eb="40">
      <t>ゾウカ</t>
    </rPh>
    <rPh sb="40" eb="42">
      <t>コウカ</t>
    </rPh>
    <phoneticPr fontId="3"/>
  </si>
  <si>
    <t>　(オ)副産物算出効果</t>
    <rPh sb="4" eb="7">
      <t>フクサンブツ</t>
    </rPh>
    <rPh sb="7" eb="9">
      <t>サンシュツ</t>
    </rPh>
    <rPh sb="9" eb="11">
      <t>コウカ</t>
    </rPh>
    <phoneticPr fontId="3"/>
  </si>
  <si>
    <t>水稲</t>
    <rPh sb="0" eb="2">
      <t>スイトウ</t>
    </rPh>
    <phoneticPr fontId="10"/>
  </si>
  <si>
    <t>30a以上～最大60a</t>
    <rPh sb="3" eb="5">
      <t>イジョウ</t>
    </rPh>
    <rPh sb="6" eb="8">
      <t>サイダイ</t>
    </rPh>
    <phoneticPr fontId="3"/>
  </si>
  <si>
    <t>10ａ未満</t>
    <rPh sb="3" eb="5">
      <t>ミマン</t>
    </rPh>
    <phoneticPr fontId="3"/>
  </si>
  <si>
    <t>10a以上～30ａ未満</t>
    <rPh sb="3" eb="5">
      <t>イジョウ</t>
    </rPh>
    <rPh sb="9" eb="11">
      <t>ミマン</t>
    </rPh>
    <phoneticPr fontId="3"/>
  </si>
  <si>
    <t>水稲</t>
    <rPh sb="0" eb="2">
      <t>スイトウ</t>
    </rPh>
    <phoneticPr fontId="16"/>
  </si>
  <si>
    <t>米</t>
    <rPh sb="0" eb="1">
      <t>コメ</t>
    </rPh>
    <phoneticPr fontId="16"/>
  </si>
  <si>
    <t>区画拡大と1等比率を上げることにより、単収を増やす。</t>
    <rPh sb="0" eb="4">
      <t>クカクカクダイ</t>
    </rPh>
    <rPh sb="6" eb="9">
      <t>トウヒリツ</t>
    </rPh>
    <rPh sb="10" eb="11">
      <t>ア</t>
    </rPh>
    <rPh sb="19" eb="21">
      <t>タンシュウ</t>
    </rPh>
    <rPh sb="22" eb="23">
      <t>フ</t>
    </rPh>
    <phoneticPr fontId="16"/>
  </si>
  <si>
    <t>1等比率を上げることにより、単収が増えれば、販売予定単価を上げることが可能になる</t>
    <rPh sb="1" eb="2">
      <t>トウ</t>
    </rPh>
    <rPh sb="2" eb="4">
      <t>ヒリツ</t>
    </rPh>
    <rPh sb="5" eb="6">
      <t>ア</t>
    </rPh>
    <rPh sb="14" eb="16">
      <t>タンシュウ</t>
    </rPh>
    <rPh sb="17" eb="18">
      <t>フ</t>
    </rPh>
    <rPh sb="22" eb="24">
      <t>ハンバイ</t>
    </rPh>
    <rPh sb="24" eb="28">
      <t>ヨテイタンカ</t>
    </rPh>
    <rPh sb="29" eb="30">
      <t>ア</t>
    </rPh>
    <rPh sb="35" eb="37">
      <t>カノウ</t>
    </rPh>
    <phoneticPr fontId="16"/>
  </si>
  <si>
    <t>機械更新損失額</t>
    <rPh sb="0" eb="4">
      <t>キカイコウシン</t>
    </rPh>
    <rPh sb="4" eb="7">
      <t>ソンシツガク</t>
    </rPh>
    <phoneticPr fontId="16"/>
  </si>
  <si>
    <t>(〇kg.本.箱/10a)</t>
    <rPh sb="5" eb="6">
      <t>ホン</t>
    </rPh>
    <rPh sb="7" eb="8">
      <t>ハコ</t>
    </rPh>
    <phoneticPr fontId="3"/>
  </si>
  <si>
    <t>(〇kg.本.箱)</t>
    <rPh sb="5" eb="6">
      <t>ホン</t>
    </rPh>
    <rPh sb="7" eb="8">
      <t>ハコ</t>
    </rPh>
    <phoneticPr fontId="3"/>
  </si>
  <si>
    <t>高齢農家の進行と、機械導入で受け入れ可能になる。</t>
    <rPh sb="0" eb="4">
      <t>コウレイノウカ</t>
    </rPh>
    <rPh sb="5" eb="7">
      <t>シンコウ</t>
    </rPh>
    <rPh sb="9" eb="13">
      <t>キカイドウニュウ</t>
    </rPh>
    <rPh sb="14" eb="15">
      <t>ウ</t>
    </rPh>
    <rPh sb="16" eb="17">
      <t>イ</t>
    </rPh>
    <rPh sb="18" eb="20">
      <t>カノウ</t>
    </rPh>
    <phoneticPr fontId="16"/>
  </si>
  <si>
    <t>計画作付け面積の拡大による売り上げ増加と、機械導入による作業効率化及び関連作業コストの削減効果を見込み算出した。</t>
    <rPh sb="0" eb="4">
      <t>ケイカクサクツ</t>
    </rPh>
    <rPh sb="5" eb="7">
      <t>メンセキ</t>
    </rPh>
    <rPh sb="8" eb="10">
      <t>カクダイ</t>
    </rPh>
    <rPh sb="13" eb="14">
      <t>ウ</t>
    </rPh>
    <rPh sb="15" eb="16">
      <t>ア</t>
    </rPh>
    <rPh sb="17" eb="19">
      <t>ゾウカ</t>
    </rPh>
    <rPh sb="21" eb="23">
      <t>キカイ</t>
    </rPh>
    <rPh sb="23" eb="25">
      <t>ドウニュウ</t>
    </rPh>
    <rPh sb="28" eb="33">
      <t>サギョウコウリツカ</t>
    </rPh>
    <rPh sb="33" eb="34">
      <t>オヨ</t>
    </rPh>
    <rPh sb="35" eb="39">
      <t>カンレンサギョウ</t>
    </rPh>
    <rPh sb="43" eb="47">
      <t>サクゲンコウカ</t>
    </rPh>
    <rPh sb="48" eb="50">
      <t>ミコ</t>
    </rPh>
    <rPh sb="51" eb="53">
      <t>サンシュツ</t>
    </rPh>
    <phoneticPr fontId="16"/>
  </si>
  <si>
    <t>収量マッピングコンバイン</t>
    <rPh sb="0" eb="2">
      <t>シュウリョウ</t>
    </rPh>
    <phoneticPr fontId="16"/>
  </si>
  <si>
    <t>レーザーレベラー</t>
    <phoneticPr fontId="16"/>
  </si>
  <si>
    <t>(円/〇kg.本.箱)</t>
    <rPh sb="1" eb="2">
      <t>エン</t>
    </rPh>
    <rPh sb="7" eb="8">
      <t>ホン</t>
    </rPh>
    <rPh sb="9" eb="10">
      <t>ハコ</t>
    </rPh>
    <phoneticPr fontId="3"/>
  </si>
  <si>
    <t>自動化農機を導入することにより、生育むらがなくなり可変施肥についても散布精度が上がる。作業重複箇所の減少により、品質も向上し、くず率が下がるので単収増加が見込める。</t>
    <rPh sb="0" eb="5">
      <t>ジドウカノウキ</t>
    </rPh>
    <rPh sb="6" eb="8">
      <t>ドウニュウ</t>
    </rPh>
    <rPh sb="16" eb="18">
      <t>セイイク</t>
    </rPh>
    <rPh sb="25" eb="29">
      <t>カヘンセヒ</t>
    </rPh>
    <rPh sb="34" eb="38">
      <t>サンプセイド</t>
    </rPh>
    <rPh sb="39" eb="40">
      <t>ア</t>
    </rPh>
    <rPh sb="43" eb="47">
      <t>サギョウジュウフク</t>
    </rPh>
    <rPh sb="47" eb="49">
      <t>カショ</t>
    </rPh>
    <rPh sb="50" eb="52">
      <t>ゲンショウ</t>
    </rPh>
    <rPh sb="56" eb="58">
      <t>ヒンシツ</t>
    </rPh>
    <rPh sb="59" eb="61">
      <t>コウジョウ</t>
    </rPh>
    <rPh sb="65" eb="66">
      <t>リツ</t>
    </rPh>
    <rPh sb="67" eb="68">
      <t>サ</t>
    </rPh>
    <rPh sb="72" eb="76">
      <t>タンシュウゾウカ</t>
    </rPh>
    <rPh sb="77" eb="79">
      <t>ミコ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</si>
</sst>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quot;千円&quot;"/>
  </numFmts>
  <fonts count="17" x14ac:knownFonts="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9"/>
      <name val="ＭＳ Ｐゴシック"/>
      <family val="3"/>
      <charset val="128"/>
    </font>
    <font>
      <sz val="10"/>
      <color indexed="8"/>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color rgb="FFFF0000"/>
      <name val="ＭＳ 明朝"/>
      <family val="1"/>
      <charset val="128"/>
    </font>
    <font>
      <sz val="10"/>
      <color rgb="FF0070C0"/>
      <name val="ＭＳ 明朝"/>
      <family val="1"/>
      <charset val="128"/>
    </font>
    <font>
      <sz val="6"/>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2" tint="-0.249977111117893"/>
        <bgColor indexed="64"/>
      </patternFill>
    </fill>
  </fills>
  <borders count="13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diagonalUp="1">
      <left style="double">
        <color indexed="64"/>
      </left>
      <right/>
      <top style="thin">
        <color indexed="64"/>
      </top>
      <bottom style="medium">
        <color indexed="64"/>
      </bottom>
      <diagonal style="thin">
        <color indexed="64"/>
      </diagonal>
    </border>
    <border>
      <left style="thin">
        <color indexed="64"/>
      </left>
      <right/>
      <top/>
      <bottom style="medium">
        <color indexed="64"/>
      </bottom>
      <diagonal/>
    </border>
    <border diagonalUp="1">
      <left style="thin">
        <color indexed="64"/>
      </left>
      <right style="medium">
        <color indexed="64"/>
      </right>
      <top/>
      <bottom/>
      <diagonal style="thin">
        <color indexed="64"/>
      </diagonal>
    </border>
    <border diagonalUp="1">
      <left style="double">
        <color indexed="64"/>
      </left>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80">
    <xf numFmtId="0" fontId="0" fillId="0" borderId="0" xfId="0">
      <alignment vertical="center"/>
    </xf>
    <xf numFmtId="0" fontId="1" fillId="0" borderId="0" xfId="0" applyFont="1" applyAlignment="1"/>
    <xf numFmtId="0" fontId="4" fillId="0" borderId="0" xfId="0" applyFont="1" applyAlignme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4" xfId="0" applyFont="1" applyBorder="1" applyAlignment="1"/>
    <xf numFmtId="0" fontId="1" fillId="0" borderId="5" xfId="0" applyFont="1" applyBorder="1" applyAlignment="1"/>
    <xf numFmtId="0" fontId="1" fillId="0" borderId="6" xfId="0" applyFont="1" applyBorder="1" applyAlignment="1"/>
    <xf numFmtId="0" fontId="1" fillId="0" borderId="7" xfId="0" applyFont="1" applyBorder="1" applyAlignment="1"/>
    <xf numFmtId="177" fontId="1" fillId="0" borderId="8" xfId="0" applyNumberFormat="1" applyFont="1" applyBorder="1" applyAlignment="1"/>
    <xf numFmtId="177" fontId="1" fillId="0" borderId="9" xfId="0" applyNumberFormat="1" applyFont="1" applyBorder="1" applyAlignment="1">
      <alignment horizontal="right"/>
    </xf>
    <xf numFmtId="177" fontId="1" fillId="0" borderId="10" xfId="0" applyNumberFormat="1" applyFont="1" applyBorder="1" applyAlignment="1"/>
    <xf numFmtId="177" fontId="1" fillId="0" borderId="11" xfId="0" applyNumberFormat="1" applyFont="1" applyBorder="1" applyAlignment="1">
      <alignment horizontal="right"/>
    </xf>
    <xf numFmtId="178" fontId="1" fillId="0" borderId="0" xfId="0" applyNumberFormat="1" applyFont="1" applyAlignment="1"/>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applyAlignment="1">
      <alignment shrinkToFi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xf numFmtId="0" fontId="1" fillId="0" borderId="17" xfId="0" applyFont="1" applyBorder="1" applyAlignment="1"/>
    <xf numFmtId="0" fontId="1" fillId="0" borderId="18" xfId="0" applyFont="1" applyBorder="1" applyAlignment="1"/>
    <xf numFmtId="179" fontId="1" fillId="0" borderId="19" xfId="0" applyNumberFormat="1" applyFont="1" applyBorder="1" applyAlignment="1"/>
    <xf numFmtId="180" fontId="1" fillId="0" borderId="20" xfId="0" applyNumberFormat="1" applyFont="1" applyBorder="1" applyAlignment="1"/>
    <xf numFmtId="181" fontId="1" fillId="0" borderId="21" xfId="0" applyNumberFormat="1" applyFont="1" applyBorder="1" applyAlignment="1">
      <alignment horizontal="right"/>
    </xf>
    <xf numFmtId="182" fontId="1" fillId="0" borderId="8" xfId="0" applyNumberFormat="1" applyFont="1" applyBorder="1" applyAlignment="1"/>
    <xf numFmtId="178" fontId="1" fillId="0" borderId="22" xfId="0" applyNumberFormat="1" applyFont="1" applyBorder="1" applyAlignment="1"/>
    <xf numFmtId="178" fontId="1" fillId="0" borderId="23" xfId="0" applyNumberFormat="1" applyFont="1" applyBorder="1" applyAlignment="1"/>
    <xf numFmtId="178" fontId="1" fillId="0" borderId="24" xfId="0" applyNumberFormat="1" applyFont="1" applyBorder="1" applyAlignment="1"/>
    <xf numFmtId="179" fontId="1" fillId="0" borderId="22" xfId="0" applyNumberFormat="1" applyFont="1" applyBorder="1" applyAlignment="1"/>
    <xf numFmtId="180" fontId="1" fillId="0" borderId="8" xfId="0" applyNumberFormat="1" applyFont="1" applyBorder="1" applyAlignment="1"/>
    <xf numFmtId="179" fontId="1" fillId="0" borderId="25" xfId="0" applyNumberFormat="1" applyFont="1" applyBorder="1" applyAlignment="1"/>
    <xf numFmtId="180" fontId="1" fillId="0" borderId="26" xfId="0" applyNumberFormat="1" applyFont="1" applyBorder="1" applyAlignment="1"/>
    <xf numFmtId="179" fontId="1" fillId="0" borderId="10" xfId="0" applyNumberFormat="1" applyFont="1" applyBorder="1" applyAlignment="1"/>
    <xf numFmtId="182" fontId="1" fillId="0" borderId="26" xfId="0" applyNumberFormat="1" applyFont="1" applyBorder="1" applyAlignment="1"/>
    <xf numFmtId="178" fontId="1" fillId="0" borderId="27" xfId="0" applyNumberFormat="1" applyFont="1" applyBorder="1" applyAlignment="1"/>
    <xf numFmtId="178" fontId="1" fillId="0" borderId="11" xfId="0" applyNumberFormat="1" applyFont="1" applyBorder="1" applyAlignment="1">
      <alignment horizontal="right"/>
    </xf>
    <xf numFmtId="0" fontId="1" fillId="0" borderId="28" xfId="0" applyFont="1" applyBorder="1" applyAlignment="1">
      <alignment horizontal="center"/>
    </xf>
    <xf numFmtId="0" fontId="1" fillId="0" borderId="29" xfId="0" applyFont="1" applyBorder="1" applyAlignment="1">
      <alignment horizontal="center"/>
    </xf>
    <xf numFmtId="178" fontId="1" fillId="0" borderId="30" xfId="0" applyNumberFormat="1" applyFont="1" applyBorder="1" applyAlignment="1"/>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183" fontId="1" fillId="0" borderId="22" xfId="0" applyNumberFormat="1" applyFont="1" applyBorder="1" applyAlignment="1"/>
    <xf numFmtId="178" fontId="1" fillId="0" borderId="34" xfId="0" applyNumberFormat="1" applyFont="1" applyBorder="1" applyAlignment="1"/>
    <xf numFmtId="178" fontId="1" fillId="0" borderId="35" xfId="0" applyNumberFormat="1" applyFont="1" applyBorder="1" applyAlignment="1"/>
    <xf numFmtId="0" fontId="1" fillId="0" borderId="36" xfId="0" applyFont="1" applyBorder="1" applyAlignment="1"/>
    <xf numFmtId="178" fontId="1" fillId="0" borderId="37" xfId="0" applyNumberFormat="1" applyFont="1" applyBorder="1" applyAlignment="1"/>
    <xf numFmtId="178" fontId="1" fillId="0" borderId="38" xfId="0" applyNumberFormat="1" applyFont="1" applyBorder="1" applyAlignment="1"/>
    <xf numFmtId="0" fontId="1" fillId="0" borderId="39" xfId="0" applyFont="1" applyBorder="1" applyAlignment="1"/>
    <xf numFmtId="183" fontId="1" fillId="0" borderId="40" xfId="0" applyNumberFormat="1" applyFont="1" applyBorder="1" applyAlignment="1"/>
    <xf numFmtId="178" fontId="1" fillId="0" borderId="11" xfId="0" applyNumberFormat="1" applyFont="1" applyBorder="1" applyAlignment="1"/>
    <xf numFmtId="179" fontId="1" fillId="0" borderId="0" xfId="0" applyNumberFormat="1" applyFont="1" applyAlignment="1"/>
    <xf numFmtId="0" fontId="1" fillId="0" borderId="41" xfId="0" applyFont="1" applyBorder="1" applyAlignment="1">
      <alignment horizontal="center"/>
    </xf>
    <xf numFmtId="0" fontId="1" fillId="0" borderId="2" xfId="0" applyFont="1" applyBorder="1" applyAlignment="1"/>
    <xf numFmtId="0" fontId="1" fillId="0" borderId="42" xfId="0" applyFont="1" applyBorder="1" applyAlignment="1"/>
    <xf numFmtId="0" fontId="1" fillId="0" borderId="43" xfId="0" applyFont="1" applyBorder="1" applyAlignment="1"/>
    <xf numFmtId="0" fontId="1" fillId="0" borderId="44" xfId="0" applyFont="1" applyBorder="1" applyAlignment="1"/>
    <xf numFmtId="0" fontId="1" fillId="0" borderId="14" xfId="0" applyFont="1" applyBorder="1" applyAlignment="1"/>
    <xf numFmtId="0" fontId="1" fillId="0" borderId="20" xfId="0" applyFont="1" applyBorder="1" applyAlignment="1">
      <alignment horizontal="center"/>
    </xf>
    <xf numFmtId="0" fontId="1" fillId="0" borderId="45" xfId="0" applyFont="1" applyBorder="1" applyAlignment="1">
      <alignment horizontal="center"/>
    </xf>
    <xf numFmtId="0" fontId="1" fillId="0" borderId="46" xfId="0" applyFont="1" applyBorder="1" applyAlignment="1">
      <alignment horizontal="center"/>
    </xf>
    <xf numFmtId="178" fontId="1" fillId="0" borderId="5" xfId="0" applyNumberFormat="1" applyFont="1" applyBorder="1" applyAlignment="1"/>
    <xf numFmtId="178" fontId="1" fillId="0" borderId="46" xfId="0" applyNumberFormat="1" applyFont="1" applyBorder="1" applyAlignment="1"/>
    <xf numFmtId="178" fontId="1" fillId="0" borderId="8" xfId="0" applyNumberFormat="1" applyFont="1" applyBorder="1" applyAlignment="1"/>
    <xf numFmtId="179" fontId="1" fillId="0" borderId="8" xfId="0" applyNumberFormat="1" applyFont="1" applyBorder="1" applyAlignment="1"/>
    <xf numFmtId="178" fontId="1" fillId="0" borderId="25" xfId="0" applyNumberFormat="1" applyFont="1" applyBorder="1" applyAlignment="1"/>
    <xf numFmtId="178" fontId="1" fillId="0" borderId="26" xfId="0" applyNumberFormat="1" applyFont="1" applyBorder="1" applyAlignment="1"/>
    <xf numFmtId="179" fontId="1" fillId="0" borderId="47" xfId="0" applyNumberFormat="1" applyFont="1" applyBorder="1" applyAlignment="1"/>
    <xf numFmtId="178" fontId="1" fillId="0" borderId="40" xfId="0" applyNumberFormat="1" applyFont="1" applyBorder="1" applyAlignment="1"/>
    <xf numFmtId="0" fontId="1" fillId="0" borderId="48" xfId="0" applyFont="1" applyBorder="1" applyAlignment="1">
      <alignment horizontal="center"/>
    </xf>
    <xf numFmtId="0" fontId="1" fillId="0" borderId="30" xfId="0" applyFont="1" applyBorder="1" applyAlignment="1"/>
    <xf numFmtId="0" fontId="1" fillId="0" borderId="49" xfId="0" applyFont="1" applyBorder="1" applyAlignment="1"/>
    <xf numFmtId="0" fontId="1" fillId="0" borderId="50" xfId="0" applyFont="1" applyBorder="1" applyAlignment="1"/>
    <xf numFmtId="0" fontId="1" fillId="0" borderId="51" xfId="0" applyFont="1" applyBorder="1" applyAlignment="1"/>
    <xf numFmtId="0" fontId="1" fillId="0" borderId="19" xfId="0" applyFont="1" applyBorder="1" applyAlignment="1">
      <alignment horizontal="center"/>
    </xf>
    <xf numFmtId="0" fontId="1" fillId="0" borderId="16" xfId="0" applyFont="1" applyBorder="1" applyAlignment="1">
      <alignment horizontal="center"/>
    </xf>
    <xf numFmtId="0" fontId="1" fillId="0" borderId="52" xfId="0" applyFont="1" applyBorder="1" applyAlignment="1">
      <alignment horizontal="center"/>
    </xf>
    <xf numFmtId="0" fontId="1" fillId="0" borderId="17" xfId="0" applyFont="1" applyBorder="1" applyAlignment="1">
      <alignment horizontal="center"/>
    </xf>
    <xf numFmtId="0" fontId="1" fillId="0" borderId="8" xfId="0" applyFont="1" applyBorder="1" applyAlignment="1"/>
    <xf numFmtId="0" fontId="1" fillId="0" borderId="15" xfId="0" applyFont="1" applyBorder="1" applyAlignment="1"/>
    <xf numFmtId="0" fontId="1" fillId="0" borderId="45" xfId="0" applyFont="1" applyBorder="1" applyAlignment="1"/>
    <xf numFmtId="0" fontId="1" fillId="0" borderId="22" xfId="0" applyFont="1" applyBorder="1" applyAlignment="1"/>
    <xf numFmtId="0" fontId="1" fillId="0" borderId="53" xfId="0" applyFont="1" applyBorder="1" applyAlignment="1"/>
    <xf numFmtId="0" fontId="1" fillId="0" borderId="54" xfId="0" applyFont="1" applyBorder="1" applyAlignment="1"/>
    <xf numFmtId="0" fontId="1" fillId="0" borderId="10" xfId="0" applyFont="1" applyBorder="1" applyAlignment="1"/>
    <xf numFmtId="0" fontId="1" fillId="0" borderId="55" xfId="0" applyFont="1" applyBorder="1" applyAlignment="1"/>
    <xf numFmtId="0" fontId="1" fillId="0" borderId="56" xfId="0" applyFont="1" applyBorder="1" applyAlignment="1"/>
    <xf numFmtId="178" fontId="1" fillId="0" borderId="3" xfId="0" applyNumberFormat="1" applyFont="1" applyBorder="1" applyAlignment="1">
      <alignment horizontal="center"/>
    </xf>
    <xf numFmtId="178" fontId="1" fillId="0" borderId="33" xfId="0" applyNumberFormat="1" applyFont="1" applyBorder="1" applyAlignment="1">
      <alignment horizontal="center"/>
    </xf>
    <xf numFmtId="178" fontId="1" fillId="0" borderId="57" xfId="0" applyNumberFormat="1" applyFont="1" applyBorder="1" applyAlignment="1"/>
    <xf numFmtId="0" fontId="1" fillId="0" borderId="58" xfId="0" applyFont="1" applyBorder="1" applyAlignment="1"/>
    <xf numFmtId="178" fontId="1" fillId="0" borderId="44" xfId="0" applyNumberFormat="1" applyFont="1" applyBorder="1" applyAlignment="1">
      <alignment horizontal="right"/>
    </xf>
    <xf numFmtId="178" fontId="1" fillId="0" borderId="59" xfId="0" applyNumberFormat="1" applyFont="1" applyBorder="1" applyAlignment="1"/>
    <xf numFmtId="178" fontId="1" fillId="0" borderId="54" xfId="0" applyNumberFormat="1" applyFont="1" applyBorder="1" applyAlignment="1">
      <alignment horizontal="right"/>
    </xf>
    <xf numFmtId="178" fontId="1" fillId="0" borderId="60" xfId="0" applyNumberFormat="1" applyFont="1" applyBorder="1" applyAlignment="1"/>
    <xf numFmtId="178" fontId="1" fillId="0" borderId="21" xfId="0" applyNumberFormat="1" applyFont="1" applyBorder="1" applyAlignment="1">
      <alignment horizontal="right"/>
    </xf>
    <xf numFmtId="178" fontId="1" fillId="0" borderId="61" xfId="0" applyNumberFormat="1" applyFont="1" applyBorder="1" applyAlignment="1"/>
    <xf numFmtId="0" fontId="1" fillId="0" borderId="62" xfId="0" applyFont="1" applyBorder="1" applyAlignment="1"/>
    <xf numFmtId="178" fontId="1" fillId="0" borderId="63" xfId="0" applyNumberFormat="1" applyFont="1" applyBorder="1" applyAlignment="1"/>
    <xf numFmtId="178" fontId="1" fillId="0" borderId="19" xfId="0" applyNumberFormat="1" applyFont="1" applyBorder="1" applyAlignment="1"/>
    <xf numFmtId="184" fontId="1" fillId="0" borderId="8" xfId="0" applyNumberFormat="1" applyFont="1" applyBorder="1" applyAlignment="1"/>
    <xf numFmtId="182" fontId="1" fillId="0" borderId="22" xfId="0" applyNumberFormat="1" applyFont="1" applyBorder="1" applyAlignment="1"/>
    <xf numFmtId="182" fontId="1" fillId="0" borderId="64" xfId="0" applyNumberFormat="1" applyFont="1" applyBorder="1" applyAlignment="1"/>
    <xf numFmtId="182" fontId="1" fillId="0" borderId="53" xfId="0" applyNumberFormat="1" applyFont="1" applyBorder="1" applyAlignment="1"/>
    <xf numFmtId="0" fontId="1" fillId="0" borderId="39" xfId="0" applyFont="1" applyBorder="1" applyAlignment="1">
      <alignment horizontal="center"/>
    </xf>
    <xf numFmtId="182" fontId="1" fillId="0" borderId="65" xfId="0" applyNumberFormat="1" applyFont="1" applyBorder="1" applyAlignment="1"/>
    <xf numFmtId="182" fontId="1" fillId="0" borderId="66" xfId="0" applyNumberFormat="1" applyFont="1" applyBorder="1" applyAlignment="1"/>
    <xf numFmtId="0" fontId="1" fillId="0" borderId="41" xfId="0" applyFont="1" applyBorder="1" applyAlignment="1"/>
    <xf numFmtId="0" fontId="1" fillId="0" borderId="31" xfId="0" applyFont="1" applyBorder="1" applyAlignment="1"/>
    <xf numFmtId="178" fontId="1" fillId="0" borderId="20" xfId="0" applyNumberFormat="1" applyFont="1" applyBorder="1" applyAlignment="1"/>
    <xf numFmtId="182" fontId="1" fillId="0" borderId="19" xfId="0" applyNumberFormat="1" applyFont="1" applyBorder="1" applyAlignment="1"/>
    <xf numFmtId="182" fontId="1" fillId="0" borderId="20" xfId="0" applyNumberFormat="1" applyFont="1" applyBorder="1" applyAlignment="1"/>
    <xf numFmtId="182" fontId="1" fillId="0" borderId="10" xfId="0" applyNumberFormat="1" applyFont="1" applyBorder="1" applyAlignment="1"/>
    <xf numFmtId="0" fontId="1" fillId="0" borderId="24" xfId="0" applyFont="1" applyBorder="1" applyAlignment="1"/>
    <xf numFmtId="182" fontId="1" fillId="0" borderId="40" xfId="0" applyNumberFormat="1" applyFont="1" applyBorder="1" applyAlignment="1"/>
    <xf numFmtId="0" fontId="1" fillId="0" borderId="20" xfId="0" applyFont="1" applyBorder="1" applyAlignment="1"/>
    <xf numFmtId="0" fontId="1" fillId="0" borderId="0" xfId="0" quotePrefix="1" applyFont="1" applyAlignment="1"/>
    <xf numFmtId="178" fontId="1" fillId="0" borderId="7" xfId="0" applyNumberFormat="1" applyFont="1" applyBorder="1" applyAlignment="1"/>
    <xf numFmtId="178" fontId="1" fillId="0" borderId="53" xfId="0" applyNumberFormat="1" applyFont="1" applyBorder="1" applyAlignment="1"/>
    <xf numFmtId="178" fontId="1" fillId="0" borderId="67" xfId="0" applyNumberFormat="1" applyFont="1" applyBorder="1" applyAlignment="1"/>
    <xf numFmtId="178" fontId="1" fillId="0" borderId="68" xfId="0" applyNumberFormat="1" applyFont="1" applyBorder="1" applyAlignment="1"/>
    <xf numFmtId="0" fontId="1" fillId="0" borderId="5" xfId="0" applyFont="1" applyBorder="1" applyAlignment="1">
      <alignment horizontal="center" shrinkToFit="1"/>
    </xf>
    <xf numFmtId="0" fontId="1" fillId="0" borderId="26" xfId="0" applyFont="1" applyBorder="1" applyAlignment="1"/>
    <xf numFmtId="178" fontId="1" fillId="0" borderId="10" xfId="0" applyNumberFormat="1" applyFont="1" applyBorder="1" applyAlignment="1"/>
    <xf numFmtId="0" fontId="5" fillId="0" borderId="0" xfId="0" applyFont="1" applyAlignment="1"/>
    <xf numFmtId="0" fontId="1" fillId="0" borderId="69" xfId="0" applyFont="1" applyBorder="1" applyAlignment="1"/>
    <xf numFmtId="0" fontId="1" fillId="0" borderId="66" xfId="0" applyFont="1" applyBorder="1" applyAlignment="1"/>
    <xf numFmtId="0" fontId="1" fillId="0" borderId="63" xfId="0" applyFont="1" applyBorder="1" applyAlignment="1"/>
    <xf numFmtId="0" fontId="1" fillId="0" borderId="0" xfId="0" applyFont="1" applyAlignment="1">
      <alignment horizontal="center"/>
    </xf>
    <xf numFmtId="0" fontId="1" fillId="0" borderId="14" xfId="0" applyFont="1" applyBorder="1" applyAlignment="1">
      <alignment horizontal="center" shrinkToFit="1"/>
    </xf>
    <xf numFmtId="178" fontId="1" fillId="0" borderId="69" xfId="0" applyNumberFormat="1" applyFont="1" applyBorder="1" applyAlignment="1"/>
    <xf numFmtId="178" fontId="1" fillId="0" borderId="54" xfId="0" applyNumberFormat="1" applyFont="1" applyBorder="1" applyAlignment="1"/>
    <xf numFmtId="185" fontId="1" fillId="0" borderId="0" xfId="0" applyNumberFormat="1" applyFont="1" applyAlignment="1"/>
    <xf numFmtId="178" fontId="1" fillId="0" borderId="47" xfId="0" applyNumberFormat="1" applyFont="1" applyBorder="1" applyAlignment="1"/>
    <xf numFmtId="178" fontId="1" fillId="0" borderId="70" xfId="0" applyNumberFormat="1" applyFont="1" applyBorder="1" applyAlignment="1"/>
    <xf numFmtId="178" fontId="1" fillId="0" borderId="45" xfId="0" applyNumberFormat="1" applyFont="1" applyBorder="1" applyAlignment="1"/>
    <xf numFmtId="0" fontId="1" fillId="0" borderId="71" xfId="0" applyFont="1" applyBorder="1" applyAlignment="1"/>
    <xf numFmtId="0" fontId="1" fillId="0" borderId="70" xfId="0" applyFont="1" applyBorder="1" applyAlignment="1"/>
    <xf numFmtId="0" fontId="1" fillId="0" borderId="72" xfId="0" applyFont="1" applyBorder="1" applyAlignment="1"/>
    <xf numFmtId="0" fontId="1" fillId="0" borderId="73" xfId="0" applyFont="1" applyBorder="1" applyAlignment="1"/>
    <xf numFmtId="0" fontId="1" fillId="0" borderId="49" xfId="0" applyFont="1" applyBorder="1" applyAlignment="1">
      <alignment horizontal="center"/>
    </xf>
    <xf numFmtId="0" fontId="1" fillId="0" borderId="74" xfId="0" applyFont="1" applyBorder="1" applyAlignment="1">
      <alignment horizontal="center"/>
    </xf>
    <xf numFmtId="0" fontId="1" fillId="0" borderId="75" xfId="0" applyFont="1" applyBorder="1" applyAlignment="1">
      <alignment horizontal="center"/>
    </xf>
    <xf numFmtId="0" fontId="1" fillId="0" borderId="9" xfId="0" applyFont="1" applyBorder="1" applyAlignment="1">
      <alignment horizontal="center"/>
    </xf>
    <xf numFmtId="182" fontId="1" fillId="0" borderId="69" xfId="0" applyNumberFormat="1" applyFont="1" applyBorder="1" applyAlignment="1"/>
    <xf numFmtId="182" fontId="1" fillId="0" borderId="54" xfId="0" applyNumberFormat="1" applyFont="1" applyBorder="1" applyAlignment="1"/>
    <xf numFmtId="182" fontId="1" fillId="0" borderId="76" xfId="0" applyNumberFormat="1" applyFont="1" applyBorder="1" applyAlignment="1"/>
    <xf numFmtId="182" fontId="1" fillId="0" borderId="70" xfId="0" applyNumberFormat="1" applyFont="1" applyBorder="1" applyAlignment="1"/>
    <xf numFmtId="182" fontId="1" fillId="0" borderId="72" xfId="0" applyNumberFormat="1" applyFont="1" applyBorder="1" applyAlignment="1"/>
    <xf numFmtId="182" fontId="1" fillId="0" borderId="73" xfId="0" applyNumberFormat="1" applyFont="1" applyBorder="1" applyAlignment="1"/>
    <xf numFmtId="182" fontId="1" fillId="0" borderId="77" xfId="0" applyNumberFormat="1" applyFont="1" applyBorder="1" applyAlignment="1"/>
    <xf numFmtId="182" fontId="1" fillId="0" borderId="0" xfId="0" applyNumberFormat="1" applyFont="1" applyAlignment="1"/>
    <xf numFmtId="0" fontId="1" fillId="0" borderId="78" xfId="0" applyFont="1" applyBorder="1" applyAlignment="1"/>
    <xf numFmtId="0" fontId="1" fillId="0" borderId="8" xfId="0" applyFont="1" applyBorder="1" applyAlignment="1">
      <alignment horizontal="center"/>
    </xf>
    <xf numFmtId="0" fontId="1" fillId="0" borderId="19" xfId="0" applyFont="1" applyBorder="1" applyAlignment="1"/>
    <xf numFmtId="0" fontId="1" fillId="0" borderId="79" xfId="0" applyFont="1" applyBorder="1" applyAlignment="1"/>
    <xf numFmtId="0" fontId="1" fillId="0" borderId="80" xfId="0" applyFont="1" applyBorder="1" applyAlignment="1"/>
    <xf numFmtId="182" fontId="1" fillId="0" borderId="14" xfId="0" applyNumberFormat="1" applyFont="1" applyBorder="1" applyAlignment="1">
      <alignment horizontal="center"/>
    </xf>
    <xf numFmtId="183" fontId="1" fillId="0" borderId="8" xfId="0" applyNumberFormat="1" applyFont="1" applyBorder="1" applyAlignment="1"/>
    <xf numFmtId="183" fontId="1" fillId="0" borderId="54" xfId="0" applyNumberFormat="1" applyFont="1" applyBorder="1" applyAlignment="1"/>
    <xf numFmtId="186" fontId="1" fillId="0" borderId="8" xfId="0" applyNumberFormat="1" applyFont="1" applyBorder="1" applyAlignment="1"/>
    <xf numFmtId="183" fontId="1" fillId="0" borderId="47" xfId="0" applyNumberFormat="1" applyFont="1" applyBorder="1" applyAlignment="1"/>
    <xf numFmtId="182" fontId="1" fillId="0" borderId="47" xfId="0" applyNumberFormat="1" applyFont="1" applyBorder="1" applyAlignment="1"/>
    <xf numFmtId="186" fontId="1" fillId="0" borderId="26" xfId="0" applyNumberFormat="1" applyFont="1" applyBorder="1" applyAlignment="1"/>
    <xf numFmtId="0" fontId="1" fillId="0" borderId="43" xfId="0" applyFont="1" applyBorder="1" applyAlignment="1">
      <alignment horizontal="center"/>
    </xf>
    <xf numFmtId="187" fontId="1" fillId="0" borderId="8" xfId="0" applyNumberFormat="1" applyFont="1" applyBorder="1" applyAlignment="1"/>
    <xf numFmtId="187" fontId="1" fillId="0" borderId="26" xfId="0" applyNumberFormat="1" applyFont="1" applyBorder="1" applyAlignment="1"/>
    <xf numFmtId="182" fontId="1" fillId="0" borderId="8" xfId="0" applyNumberFormat="1" applyFont="1" applyBorder="1" applyAlignment="1">
      <alignment horizontal="right"/>
    </xf>
    <xf numFmtId="182" fontId="1" fillId="0" borderId="60" xfId="0" applyNumberFormat="1" applyFont="1" applyBorder="1" applyAlignment="1">
      <alignment horizontal="right"/>
    </xf>
    <xf numFmtId="182" fontId="1" fillId="0" borderId="26" xfId="0" applyNumberFormat="1" applyFont="1" applyBorder="1" applyAlignment="1">
      <alignment horizontal="right"/>
    </xf>
    <xf numFmtId="182" fontId="1" fillId="0" borderId="57" xfId="0" applyNumberFormat="1" applyFont="1" applyBorder="1" applyAlignment="1">
      <alignment horizontal="right"/>
    </xf>
    <xf numFmtId="178" fontId="1" fillId="0" borderId="12" xfId="0" applyNumberFormat="1" applyFont="1" applyBorder="1" applyAlignment="1">
      <alignment horizontal="center"/>
    </xf>
    <xf numFmtId="178" fontId="1" fillId="0" borderId="43" xfId="0" applyNumberFormat="1" applyFont="1" applyBorder="1" applyAlignment="1">
      <alignment horizontal="center"/>
    </xf>
    <xf numFmtId="178" fontId="1" fillId="0" borderId="2" xfId="0" applyNumberFormat="1" applyFont="1" applyBorder="1" applyAlignment="1">
      <alignment horizontal="center"/>
    </xf>
    <xf numFmtId="178" fontId="1" fillId="0" borderId="13" xfId="0" applyNumberFormat="1" applyFont="1" applyBorder="1" applyAlignment="1">
      <alignment horizontal="center"/>
    </xf>
    <xf numFmtId="178" fontId="1" fillId="0" borderId="49" xfId="0" applyNumberFormat="1" applyFont="1" applyBorder="1" applyAlignment="1">
      <alignment horizontal="center"/>
    </xf>
    <xf numFmtId="178" fontId="1" fillId="0" borderId="14" xfId="0" applyNumberFormat="1" applyFont="1" applyBorder="1" applyAlignment="1">
      <alignment horizontal="center"/>
    </xf>
    <xf numFmtId="178" fontId="1" fillId="0" borderId="0" xfId="0" applyNumberFormat="1" applyFont="1" applyAlignment="1">
      <alignment horizontal="center"/>
    </xf>
    <xf numFmtId="178" fontId="1" fillId="0" borderId="5" xfId="0" applyNumberFormat="1" applyFont="1" applyBorder="1" applyAlignment="1">
      <alignment horizontal="center"/>
    </xf>
    <xf numFmtId="178" fontId="1" fillId="0" borderId="15" xfId="0" applyNumberFormat="1" applyFont="1" applyBorder="1" applyAlignment="1">
      <alignment horizontal="center"/>
    </xf>
    <xf numFmtId="178" fontId="1" fillId="0" borderId="45" xfId="0" applyNumberFormat="1" applyFont="1" applyBorder="1" applyAlignment="1">
      <alignment horizontal="center"/>
    </xf>
    <xf numFmtId="178" fontId="1" fillId="0" borderId="6" xfId="0" applyNumberFormat="1" applyFont="1" applyBorder="1" applyAlignment="1">
      <alignment horizontal="center" shrinkToFit="1"/>
    </xf>
    <xf numFmtId="0" fontId="1" fillId="0" borderId="15" xfId="0" applyFont="1" applyBorder="1" applyAlignment="1">
      <alignment horizontal="center" shrinkToFit="1"/>
    </xf>
    <xf numFmtId="0" fontId="1" fillId="0" borderId="45" xfId="0" applyFont="1" applyBorder="1" applyAlignment="1">
      <alignment horizontal="center" shrinkToFit="1"/>
    </xf>
    <xf numFmtId="178" fontId="5" fillId="0" borderId="0" xfId="0" applyNumberFormat="1" applyFont="1" applyAlignment="1">
      <alignment horizontal="center" shrinkToFit="1"/>
    </xf>
    <xf numFmtId="178" fontId="5" fillId="0" borderId="5" xfId="0" applyNumberFormat="1" applyFont="1" applyBorder="1" applyAlignment="1">
      <alignment horizontal="center"/>
    </xf>
    <xf numFmtId="178" fontId="5" fillId="0" borderId="15" xfId="0" applyNumberFormat="1" applyFont="1" applyBorder="1" applyAlignment="1">
      <alignment horizontal="center"/>
    </xf>
    <xf numFmtId="178" fontId="5" fillId="0" borderId="45" xfId="0" applyNumberFormat="1" applyFont="1" applyBorder="1" applyAlignment="1">
      <alignment horizontal="center"/>
    </xf>
    <xf numFmtId="178" fontId="1" fillId="0" borderId="46" xfId="0" applyNumberFormat="1" applyFont="1" applyBorder="1" applyAlignment="1">
      <alignment horizontal="center"/>
    </xf>
    <xf numFmtId="178" fontId="1" fillId="0" borderId="81" xfId="0" applyNumberFormat="1" applyFont="1" applyBorder="1" applyAlignment="1"/>
    <xf numFmtId="178" fontId="1" fillId="0" borderId="82" xfId="0" applyNumberFormat="1" applyFont="1" applyBorder="1" applyAlignment="1"/>
    <xf numFmtId="178" fontId="1" fillId="0" borderId="83" xfId="0" applyNumberFormat="1" applyFont="1" applyBorder="1" applyAlignment="1"/>
    <xf numFmtId="178" fontId="1" fillId="0" borderId="84" xfId="0" applyNumberFormat="1" applyFont="1" applyBorder="1" applyAlignment="1"/>
    <xf numFmtId="178" fontId="1" fillId="0" borderId="85" xfId="0" applyNumberFormat="1" applyFont="1" applyBorder="1" applyAlignment="1"/>
    <xf numFmtId="178" fontId="1" fillId="0" borderId="86" xfId="0" applyNumberFormat="1" applyFont="1" applyBorder="1" applyAlignment="1"/>
    <xf numFmtId="178" fontId="1" fillId="0" borderId="87" xfId="0" applyNumberFormat="1" applyFont="1" applyBorder="1" applyAlignment="1"/>
    <xf numFmtId="178" fontId="1" fillId="0" borderId="88" xfId="0" applyNumberFormat="1" applyFont="1" applyBorder="1" applyAlignment="1"/>
    <xf numFmtId="178" fontId="1" fillId="0" borderId="89" xfId="0" applyNumberFormat="1" applyFont="1" applyBorder="1" applyAlignment="1"/>
    <xf numFmtId="178" fontId="1" fillId="0" borderId="90" xfId="0" applyNumberFormat="1" applyFont="1" applyBorder="1" applyAlignment="1"/>
    <xf numFmtId="178" fontId="1" fillId="0" borderId="91" xfId="0" applyNumberFormat="1" applyFont="1" applyBorder="1" applyAlignment="1"/>
    <xf numFmtId="178" fontId="1" fillId="0" borderId="92" xfId="0" applyNumberFormat="1" applyFont="1" applyBorder="1" applyAlignment="1"/>
    <xf numFmtId="178" fontId="1" fillId="0" borderId="93" xfId="0" applyNumberFormat="1" applyFont="1" applyBorder="1" applyAlignment="1"/>
    <xf numFmtId="178" fontId="1" fillId="0" borderId="72" xfId="0" applyNumberFormat="1" applyFont="1" applyBorder="1" applyAlignment="1"/>
    <xf numFmtId="178" fontId="1" fillId="0" borderId="73" xfId="0" applyNumberFormat="1" applyFont="1" applyBorder="1" applyAlignment="1"/>
    <xf numFmtId="0" fontId="1" fillId="0" borderId="94" xfId="0" applyFont="1" applyBorder="1" applyAlignment="1">
      <alignment horizontal="center"/>
    </xf>
    <xf numFmtId="0" fontId="1" fillId="0" borderId="95" xfId="0" applyFont="1" applyBorder="1" applyAlignment="1">
      <alignment horizontal="center"/>
    </xf>
    <xf numFmtId="0" fontId="1" fillId="0" borderId="79" xfId="0" applyFont="1" applyBorder="1" applyAlignment="1">
      <alignment horizontal="center"/>
    </xf>
    <xf numFmtId="178" fontId="1" fillId="0" borderId="65" xfId="0" applyNumberFormat="1" applyFont="1" applyBorder="1" applyAlignment="1"/>
    <xf numFmtId="0" fontId="1" fillId="0" borderId="1" xfId="0" applyFont="1" applyBorder="1" applyAlignment="1"/>
    <xf numFmtId="179" fontId="1" fillId="0" borderId="50" xfId="0" applyNumberFormat="1" applyFont="1" applyBorder="1" applyAlignment="1"/>
    <xf numFmtId="179" fontId="1" fillId="0" borderId="44" xfId="0" applyNumberFormat="1" applyFont="1" applyBorder="1" applyAlignment="1"/>
    <xf numFmtId="179" fontId="1" fillId="0" borderId="12" xfId="0" applyNumberFormat="1" applyFont="1" applyBorder="1" applyAlignment="1"/>
    <xf numFmtId="179" fontId="1" fillId="0" borderId="3" xfId="0" applyNumberFormat="1" applyFont="1" applyBorder="1" applyAlignment="1"/>
    <xf numFmtId="179" fontId="1" fillId="0" borderId="14" xfId="0" applyNumberFormat="1" applyFont="1" applyBorder="1" applyAlignment="1"/>
    <xf numFmtId="179" fontId="1" fillId="0" borderId="6" xfId="0" applyNumberFormat="1" applyFont="1" applyBorder="1" applyAlignment="1"/>
    <xf numFmtId="179" fontId="1" fillId="0" borderId="6" xfId="0" quotePrefix="1" applyNumberFormat="1" applyFont="1" applyBorder="1" applyAlignment="1"/>
    <xf numFmtId="179" fontId="1" fillId="0" borderId="33" xfId="0" applyNumberFormat="1" applyFont="1" applyBorder="1" applyAlignment="1"/>
    <xf numFmtId="178" fontId="1" fillId="0" borderId="9" xfId="0" applyNumberFormat="1" applyFont="1" applyBorder="1" applyAlignment="1"/>
    <xf numFmtId="179" fontId="1" fillId="0" borderId="93" xfId="0" applyNumberFormat="1" applyFont="1" applyBorder="1" applyAlignment="1"/>
    <xf numFmtId="179" fontId="1" fillId="0" borderId="42" xfId="0" applyNumberFormat="1" applyFont="1" applyBorder="1" applyAlignment="1"/>
    <xf numFmtId="179" fontId="1" fillId="0" borderId="21" xfId="0" applyNumberFormat="1" applyFont="1" applyBorder="1" applyAlignment="1">
      <alignment shrinkToFit="1"/>
    </xf>
    <xf numFmtId="179" fontId="1" fillId="0" borderId="20" xfId="0" applyNumberFormat="1" applyFont="1" applyBorder="1" applyAlignment="1"/>
    <xf numFmtId="179" fontId="1" fillId="0" borderId="45" xfId="0" applyNumberFormat="1" applyFont="1" applyBorder="1" applyAlignment="1">
      <alignment shrinkToFit="1"/>
    </xf>
    <xf numFmtId="179" fontId="1" fillId="0" borderId="45" xfId="0" applyNumberFormat="1" applyFont="1" applyBorder="1" applyAlignment="1"/>
    <xf numFmtId="179" fontId="1" fillId="0" borderId="46" xfId="0" applyNumberFormat="1" applyFont="1" applyBorder="1" applyAlignment="1"/>
    <xf numFmtId="178" fontId="1" fillId="0" borderId="96" xfId="0" applyNumberFormat="1" applyFont="1" applyBorder="1" applyAlignment="1"/>
    <xf numFmtId="178" fontId="1" fillId="0" borderId="97" xfId="0" applyNumberFormat="1" applyFont="1" applyBorder="1" applyAlignment="1"/>
    <xf numFmtId="179" fontId="1" fillId="0" borderId="43" xfId="0" applyNumberFormat="1" applyFont="1" applyBorder="1" applyAlignment="1"/>
    <xf numFmtId="179" fontId="1" fillId="0" borderId="43" xfId="0" applyNumberFormat="1" applyFont="1" applyBorder="1" applyAlignment="1">
      <alignment horizontal="center"/>
    </xf>
    <xf numFmtId="179" fontId="1" fillId="0" borderId="0" xfId="0" applyNumberFormat="1" applyFont="1" applyAlignment="1">
      <alignment horizontal="center"/>
    </xf>
    <xf numFmtId="179" fontId="1" fillId="0" borderId="98" xfId="0" applyNumberFormat="1" applyFont="1" applyBorder="1" applyAlignment="1"/>
    <xf numFmtId="179" fontId="1" fillId="0" borderId="99" xfId="0" applyNumberFormat="1" applyFont="1" applyBorder="1" applyAlignment="1"/>
    <xf numFmtId="179" fontId="1" fillId="0" borderId="64" xfId="0" applyNumberFormat="1" applyFont="1" applyBorder="1" applyAlignment="1"/>
    <xf numFmtId="179" fontId="1" fillId="0" borderId="61" xfId="0" applyNumberFormat="1" applyFont="1" applyBorder="1" applyAlignment="1"/>
    <xf numFmtId="179" fontId="1" fillId="0" borderId="15" xfId="0" applyNumberFormat="1" applyFont="1" applyBorder="1" applyAlignment="1"/>
    <xf numFmtId="179" fontId="1" fillId="0" borderId="5" xfId="0" applyNumberFormat="1" applyFont="1" applyBorder="1" applyAlignment="1"/>
    <xf numFmtId="179" fontId="1" fillId="0" borderId="32" xfId="0" applyNumberFormat="1" applyFont="1" applyBorder="1" applyAlignment="1"/>
    <xf numFmtId="179" fontId="1" fillId="0" borderId="17" xfId="0" applyNumberFormat="1" applyFont="1" applyBorder="1" applyAlignment="1"/>
    <xf numFmtId="178" fontId="1" fillId="0" borderId="100" xfId="0" applyNumberFormat="1" applyFont="1" applyBorder="1" applyAlignment="1"/>
    <xf numFmtId="178" fontId="1" fillId="0" borderId="52" xfId="0" applyNumberFormat="1" applyFont="1" applyBorder="1" applyAlignment="1"/>
    <xf numFmtId="179" fontId="1" fillId="0" borderId="70" xfId="0" applyNumberFormat="1" applyFont="1" applyBorder="1" applyAlignment="1"/>
    <xf numFmtId="0" fontId="5" fillId="0" borderId="19" xfId="0" applyFont="1" applyBorder="1" applyAlignment="1"/>
    <xf numFmtId="179" fontId="5" fillId="0" borderId="21" xfId="0" applyNumberFormat="1" applyFont="1" applyBorder="1" applyAlignment="1"/>
    <xf numFmtId="179" fontId="1" fillId="0" borderId="54" xfId="0" applyNumberFormat="1" applyFont="1" applyBorder="1" applyAlignment="1"/>
    <xf numFmtId="179" fontId="1" fillId="0" borderId="2" xfId="0" applyNumberFormat="1" applyFont="1" applyBorder="1" applyAlignment="1"/>
    <xf numFmtId="179" fontId="1" fillId="0" borderId="13" xfId="0" applyNumberFormat="1" applyFont="1" applyBorder="1" applyAlignment="1"/>
    <xf numFmtId="178" fontId="1" fillId="0" borderId="101" xfId="0" applyNumberFormat="1" applyFont="1" applyBorder="1" applyAlignment="1"/>
    <xf numFmtId="178" fontId="1" fillId="0" borderId="98" xfId="0" applyNumberFormat="1" applyFont="1" applyBorder="1" applyAlignment="1"/>
    <xf numFmtId="178" fontId="1" fillId="0" borderId="42" xfId="0" applyNumberFormat="1" applyFont="1" applyBorder="1" applyAlignment="1"/>
    <xf numFmtId="178" fontId="1" fillId="0" borderId="3" xfId="0" applyNumberFormat="1" applyFont="1" applyBorder="1" applyAlignment="1">
      <alignment horizontal="left"/>
    </xf>
    <xf numFmtId="178" fontId="1" fillId="0" borderId="64" xfId="0" applyNumberFormat="1" applyFont="1" applyBorder="1" applyAlignment="1"/>
    <xf numFmtId="178" fontId="1" fillId="0" borderId="14" xfId="0" applyNumberFormat="1" applyFont="1" applyBorder="1" applyAlignment="1"/>
    <xf numFmtId="178" fontId="1" fillId="0" borderId="6" xfId="0" applyNumberFormat="1" applyFont="1" applyBorder="1" applyAlignment="1"/>
    <xf numFmtId="178" fontId="1" fillId="0" borderId="15" xfId="0" applyNumberFormat="1" applyFont="1" applyBorder="1" applyAlignment="1"/>
    <xf numFmtId="178" fontId="1" fillId="0" borderId="32" xfId="0" applyNumberFormat="1" applyFont="1" applyBorder="1" applyAlignment="1"/>
    <xf numFmtId="178" fontId="1" fillId="0" borderId="33" xfId="0" applyNumberFormat="1" applyFont="1" applyBorder="1" applyAlignment="1"/>
    <xf numFmtId="178" fontId="1" fillId="0" borderId="36" xfId="0" applyNumberFormat="1" applyFont="1" applyBorder="1" applyAlignment="1"/>
    <xf numFmtId="178" fontId="1" fillId="0" borderId="24" xfId="0" applyNumberFormat="1" applyFont="1" applyBorder="1" applyAlignment="1">
      <alignment horizontal="center"/>
    </xf>
    <xf numFmtId="178" fontId="1" fillId="0" borderId="62" xfId="0" applyNumberFormat="1" applyFont="1" applyBorder="1" applyAlignment="1"/>
    <xf numFmtId="178" fontId="1" fillId="0" borderId="66" xfId="0" applyNumberFormat="1" applyFont="1" applyBorder="1" applyAlignment="1"/>
    <xf numFmtId="178" fontId="1" fillId="0" borderId="102" xfId="0" applyNumberFormat="1" applyFont="1" applyBorder="1" applyAlignment="1"/>
    <xf numFmtId="178" fontId="1" fillId="0" borderId="103" xfId="0" applyNumberFormat="1" applyFont="1" applyBorder="1" applyAlignment="1"/>
    <xf numFmtId="178" fontId="1" fillId="0" borderId="57" xfId="0" applyNumberFormat="1" applyFont="1" applyBorder="1" applyAlignment="1">
      <alignment horizontal="right"/>
    </xf>
    <xf numFmtId="179" fontId="1" fillId="0" borderId="53" xfId="0" applyNumberFormat="1" applyFont="1" applyBorder="1" applyAlignment="1"/>
    <xf numFmtId="179" fontId="1" fillId="0" borderId="72" xfId="0" applyNumberFormat="1" applyFont="1" applyBorder="1" applyAlignment="1"/>
    <xf numFmtId="179" fontId="1" fillId="0" borderId="3" xfId="0" applyNumberFormat="1" applyFont="1" applyBorder="1" applyAlignment="1">
      <alignment horizontal="center"/>
    </xf>
    <xf numFmtId="179" fontId="1" fillId="0" borderId="80" xfId="0" applyNumberFormat="1" applyFont="1" applyBorder="1" applyAlignment="1"/>
    <xf numFmtId="179" fontId="1" fillId="0" borderId="6" xfId="0" applyNumberFormat="1" applyFont="1" applyBorder="1" applyAlignment="1">
      <alignment horizontal="center"/>
    </xf>
    <xf numFmtId="178" fontId="1" fillId="0" borderId="104" xfId="0" applyNumberFormat="1" applyFont="1" applyBorder="1" applyAlignment="1">
      <alignment horizontal="center"/>
    </xf>
    <xf numFmtId="178" fontId="1" fillId="0" borderId="105" xfId="0" applyNumberFormat="1" applyFont="1" applyBorder="1" applyAlignment="1"/>
    <xf numFmtId="179" fontId="1" fillId="0" borderId="21" xfId="0" applyNumberFormat="1" applyFont="1" applyBorder="1" applyAlignment="1"/>
    <xf numFmtId="179" fontId="1" fillId="0" borderId="52" xfId="0" applyNumberFormat="1" applyFont="1" applyBorder="1" applyAlignment="1"/>
    <xf numFmtId="184" fontId="1" fillId="0" borderId="7" xfId="0" applyNumberFormat="1" applyFont="1" applyBorder="1" applyAlignment="1"/>
    <xf numFmtId="184" fontId="1" fillId="0" borderId="69" xfId="0" applyNumberFormat="1" applyFont="1" applyBorder="1" applyAlignment="1"/>
    <xf numFmtId="184" fontId="1" fillId="0" borderId="52" xfId="0" applyNumberFormat="1" applyFont="1" applyBorder="1" applyAlignment="1"/>
    <xf numFmtId="184" fontId="1" fillId="0" borderId="106" xfId="0" applyNumberFormat="1" applyFont="1" applyBorder="1" applyAlignment="1"/>
    <xf numFmtId="184" fontId="1" fillId="0" borderId="107" xfId="0" applyNumberFormat="1" applyFont="1" applyBorder="1" applyAlignment="1"/>
    <xf numFmtId="184" fontId="1" fillId="0" borderId="39" xfId="0" applyNumberFormat="1" applyFont="1" applyBorder="1" applyAlignment="1"/>
    <xf numFmtId="184" fontId="1" fillId="0" borderId="93" xfId="0" applyNumberFormat="1" applyFont="1" applyBorder="1" applyAlignment="1"/>
    <xf numFmtId="184" fontId="1" fillId="0" borderId="70" xfId="0" applyNumberFormat="1" applyFont="1" applyBorder="1" applyAlignment="1"/>
    <xf numFmtId="184" fontId="1" fillId="0" borderId="10" xfId="0" applyNumberFormat="1" applyFont="1" applyBorder="1" applyAlignment="1"/>
    <xf numFmtId="184" fontId="1" fillId="0" borderId="63" xfId="0" applyNumberFormat="1" applyFont="1" applyBorder="1" applyAlignment="1"/>
    <xf numFmtId="184" fontId="1" fillId="0" borderId="0" xfId="0" applyNumberFormat="1" applyFont="1" applyAlignment="1"/>
    <xf numFmtId="184" fontId="1" fillId="0" borderId="0" xfId="0" applyNumberFormat="1" applyFont="1" applyAlignment="1">
      <alignment horizontal="center"/>
    </xf>
    <xf numFmtId="184" fontId="1" fillId="0" borderId="108" xfId="0" applyNumberFormat="1" applyFont="1" applyBorder="1" applyAlignment="1"/>
    <xf numFmtId="184" fontId="1" fillId="0" borderId="42" xfId="0" applyNumberFormat="1" applyFont="1" applyBorder="1" applyAlignment="1"/>
    <xf numFmtId="184" fontId="1" fillId="0" borderId="44" xfId="0" applyNumberFormat="1" applyFont="1" applyBorder="1" applyAlignment="1"/>
    <xf numFmtId="184" fontId="1" fillId="0" borderId="3" xfId="0" applyNumberFormat="1" applyFont="1" applyBorder="1" applyAlignment="1"/>
    <xf numFmtId="184" fontId="1" fillId="0" borderId="64" xfId="0" applyNumberFormat="1" applyFont="1" applyBorder="1" applyAlignment="1"/>
    <xf numFmtId="184" fontId="1" fillId="0" borderId="21" xfId="0" applyNumberFormat="1" applyFont="1" applyBorder="1" applyAlignment="1"/>
    <xf numFmtId="184" fontId="1" fillId="0" borderId="20" xfId="0" applyNumberFormat="1" applyFont="1" applyBorder="1" applyAlignment="1"/>
    <xf numFmtId="184" fontId="1" fillId="0" borderId="19" xfId="0" applyNumberFormat="1" applyFont="1" applyBorder="1" applyAlignment="1"/>
    <xf numFmtId="184" fontId="1" fillId="0" borderId="6" xfId="0" applyNumberFormat="1" applyFont="1" applyBorder="1" applyAlignment="1"/>
    <xf numFmtId="184" fontId="1" fillId="0" borderId="15" xfId="0" applyNumberFormat="1" applyFont="1" applyBorder="1" applyAlignment="1"/>
    <xf numFmtId="184" fontId="1" fillId="0" borderId="45" xfId="0" applyNumberFormat="1" applyFont="1" applyBorder="1" applyAlignment="1"/>
    <xf numFmtId="184" fontId="1" fillId="0" borderId="14" xfId="0" applyNumberFormat="1" applyFont="1" applyBorder="1" applyAlignment="1"/>
    <xf numFmtId="184" fontId="1" fillId="0" borderId="5" xfId="0" applyNumberFormat="1" applyFont="1" applyBorder="1" applyAlignment="1"/>
    <xf numFmtId="184" fontId="1" fillId="0" borderId="32" xfId="0" applyNumberFormat="1" applyFont="1" applyBorder="1" applyAlignment="1"/>
    <xf numFmtId="184" fontId="1" fillId="0" borderId="46" xfId="0" applyNumberFormat="1" applyFont="1" applyBorder="1" applyAlignment="1"/>
    <xf numFmtId="184" fontId="1" fillId="0" borderId="53" xfId="0" applyNumberFormat="1" applyFont="1" applyBorder="1" applyAlignment="1"/>
    <xf numFmtId="184" fontId="1" fillId="0" borderId="54" xfId="0" applyNumberFormat="1" applyFont="1" applyBorder="1" applyAlignment="1"/>
    <xf numFmtId="184" fontId="1" fillId="0" borderId="24" xfId="0" applyNumberFormat="1" applyFont="1" applyBorder="1" applyAlignment="1"/>
    <xf numFmtId="184" fontId="1" fillId="0" borderId="104" xfId="0" applyNumberFormat="1" applyFont="1" applyBorder="1" applyAlignment="1">
      <alignment horizontal="center"/>
    </xf>
    <xf numFmtId="184" fontId="1" fillId="0" borderId="72" xfId="0" applyNumberFormat="1" applyFont="1" applyBorder="1" applyAlignment="1"/>
    <xf numFmtId="184" fontId="1" fillId="0" borderId="73" xfId="0" applyNumberFormat="1" applyFont="1" applyBorder="1" applyAlignment="1"/>
    <xf numFmtId="184" fontId="1" fillId="0" borderId="11" xfId="0" applyNumberFormat="1" applyFont="1" applyBorder="1" applyAlignment="1">
      <alignment horizontal="right"/>
    </xf>
    <xf numFmtId="184" fontId="1" fillId="0" borderId="22" xfId="0" applyNumberFormat="1" applyFont="1" applyBorder="1" applyAlignment="1"/>
    <xf numFmtId="179" fontId="1" fillId="0" borderId="69" xfId="0" applyNumberFormat="1" applyFont="1" applyBorder="1" applyAlignment="1"/>
    <xf numFmtId="179" fontId="1" fillId="0" borderId="1" xfId="0" applyNumberFormat="1" applyFont="1" applyBorder="1" applyAlignment="1">
      <alignment horizontal="center"/>
    </xf>
    <xf numFmtId="179" fontId="1" fillId="0" borderId="12" xfId="0" applyNumberFormat="1" applyFont="1" applyBorder="1" applyAlignment="1">
      <alignment horizontal="center"/>
    </xf>
    <xf numFmtId="179" fontId="1" fillId="0" borderId="4" xfId="0" applyNumberFormat="1" applyFont="1" applyBorder="1" applyAlignment="1"/>
    <xf numFmtId="184" fontId="1" fillId="0" borderId="99" xfId="0" applyNumberFormat="1" applyFont="1" applyBorder="1" applyAlignment="1">
      <alignment horizontal="right"/>
    </xf>
    <xf numFmtId="184" fontId="1" fillId="0" borderId="76" xfId="0" applyNumberFormat="1" applyFont="1" applyBorder="1" applyAlignment="1">
      <alignment horizontal="right"/>
    </xf>
    <xf numFmtId="184" fontId="1" fillId="0" borderId="77" xfId="0" applyNumberFormat="1" applyFont="1" applyBorder="1" applyAlignment="1">
      <alignment horizontal="right"/>
    </xf>
    <xf numFmtId="0" fontId="1" fillId="0" borderId="6" xfId="0" quotePrefix="1" applyFont="1" applyBorder="1" applyAlignment="1">
      <alignment horizontal="center"/>
    </xf>
    <xf numFmtId="0" fontId="1" fillId="0" borderId="36" xfId="0" applyFont="1" applyBorder="1" applyAlignment="1">
      <alignment horizontal="center"/>
    </xf>
    <xf numFmtId="0" fontId="1" fillId="0" borderId="8" xfId="0" applyFont="1" applyBorder="1" applyAlignment="1">
      <alignment horizontal="center" shrinkToFit="1"/>
    </xf>
    <xf numFmtId="0" fontId="1" fillId="0" borderId="69" xfId="0" applyFont="1" applyBorder="1" applyAlignment="1">
      <alignment horizontal="center"/>
    </xf>
    <xf numFmtId="0" fontId="1" fillId="0" borderId="11" xfId="0" applyFont="1" applyBorder="1" applyAlignment="1"/>
    <xf numFmtId="0" fontId="1" fillId="0" borderId="100" xfId="0" applyFont="1" applyBorder="1" applyAlignment="1"/>
    <xf numFmtId="178" fontId="1" fillId="0" borderId="8" xfId="1" applyNumberFormat="1" applyFont="1" applyFill="1" applyBorder="1" applyAlignment="1"/>
    <xf numFmtId="188" fontId="1" fillId="0" borderId="8" xfId="0" applyNumberFormat="1" applyFont="1" applyBorder="1" applyAlignment="1"/>
    <xf numFmtId="178" fontId="1" fillId="0" borderId="46" xfId="1" applyNumberFormat="1" applyFont="1" applyFill="1" applyBorder="1" applyAlignment="1"/>
    <xf numFmtId="188" fontId="1" fillId="0" borderId="46" xfId="0" applyNumberFormat="1" applyFont="1" applyBorder="1" applyAlignment="1"/>
    <xf numFmtId="188" fontId="1" fillId="0" borderId="26" xfId="0" applyNumberFormat="1" applyFont="1" applyBorder="1" applyAlignment="1"/>
    <xf numFmtId="178" fontId="1" fillId="0" borderId="17" xfId="0" applyNumberFormat="1" applyFont="1" applyBorder="1" applyAlignment="1"/>
    <xf numFmtId="178" fontId="1" fillId="0" borderId="109" xfId="0" applyNumberFormat="1" applyFont="1" applyBorder="1" applyAlignment="1"/>
    <xf numFmtId="188" fontId="1" fillId="0" borderId="0" xfId="0" applyNumberFormat="1" applyFont="1" applyAlignment="1"/>
    <xf numFmtId="178" fontId="1" fillId="0" borderId="43" xfId="0" applyNumberFormat="1" applyFont="1" applyBorder="1" applyAlignment="1"/>
    <xf numFmtId="179" fontId="1" fillId="0" borderId="56" xfId="0" applyNumberFormat="1" applyFont="1" applyBorder="1" applyAlignment="1"/>
    <xf numFmtId="178" fontId="1" fillId="0" borderId="99" xfId="0" applyNumberFormat="1" applyFont="1" applyBorder="1" applyAlignment="1"/>
    <xf numFmtId="179" fontId="1" fillId="0" borderId="78" xfId="0" applyNumberFormat="1" applyFont="1" applyBorder="1" applyAlignment="1"/>
    <xf numFmtId="178" fontId="1" fillId="0" borderId="110" xfId="0" applyNumberFormat="1" applyFont="1" applyBorder="1" applyAlignment="1"/>
    <xf numFmtId="178" fontId="1" fillId="0" borderId="20" xfId="0" applyNumberFormat="1" applyFont="1" applyBorder="1" applyAlignment="1">
      <alignment horizontal="center"/>
    </xf>
    <xf numFmtId="178" fontId="1" fillId="0" borderId="100" xfId="0" applyNumberFormat="1" applyFont="1" applyBorder="1" applyAlignment="1">
      <alignment horizontal="center"/>
    </xf>
    <xf numFmtId="178" fontId="1" fillId="0" borderId="21" xfId="0" applyNumberFormat="1" applyFont="1" applyBorder="1" applyAlignment="1">
      <alignment horizontal="center"/>
    </xf>
    <xf numFmtId="178" fontId="1" fillId="0" borderId="52" xfId="0" applyNumberFormat="1" applyFont="1" applyBorder="1" applyAlignment="1">
      <alignment horizontal="center"/>
    </xf>
    <xf numFmtId="178" fontId="1" fillId="0" borderId="111" xfId="0" applyNumberFormat="1" applyFont="1" applyBorder="1" applyAlignment="1"/>
    <xf numFmtId="0" fontId="5" fillId="0" borderId="58" xfId="0" applyFont="1" applyBorder="1" applyAlignment="1"/>
    <xf numFmtId="178" fontId="5" fillId="0" borderId="42" xfId="0" applyNumberFormat="1" applyFont="1" applyBorder="1" applyAlignment="1"/>
    <xf numFmtId="178" fontId="1" fillId="0" borderId="44" xfId="0" applyNumberFormat="1" applyFont="1" applyBorder="1" applyAlignment="1"/>
    <xf numFmtId="178" fontId="1" fillId="0" borderId="77" xfId="0" applyNumberFormat="1" applyFont="1" applyBorder="1" applyAlignment="1"/>
    <xf numFmtId="0" fontId="1" fillId="0" borderId="0" xfId="0" applyFont="1" applyAlignment="1">
      <alignment horizontal="right"/>
    </xf>
    <xf numFmtId="0" fontId="1" fillId="0" borderId="21" xfId="0" applyFont="1" applyBorder="1" applyAlignment="1"/>
    <xf numFmtId="0" fontId="1" fillId="0" borderId="61" xfId="0" applyFont="1" applyBorder="1" applyAlignment="1"/>
    <xf numFmtId="0" fontId="1" fillId="0" borderId="100" xfId="0" applyFont="1" applyBorder="1" applyAlignment="1">
      <alignment horizontal="center"/>
    </xf>
    <xf numFmtId="182" fontId="1" fillId="0" borderId="21" xfId="0" applyNumberFormat="1" applyFont="1" applyBorder="1" applyAlignment="1"/>
    <xf numFmtId="182" fontId="1" fillId="0" borderId="0" xfId="0" applyNumberFormat="1" applyFont="1" applyAlignment="1">
      <alignment horizontal="right"/>
    </xf>
    <xf numFmtId="182" fontId="1" fillId="0" borderId="45" xfId="0" applyNumberFormat="1" applyFont="1" applyBorder="1" applyAlignment="1"/>
    <xf numFmtId="0" fontId="1" fillId="0" borderId="112" xfId="0" applyFont="1" applyBorder="1" applyAlignment="1"/>
    <xf numFmtId="182" fontId="1" fillId="0" borderId="22" xfId="0" applyNumberFormat="1" applyFont="1" applyBorder="1" applyAlignment="1">
      <alignment horizontal="right"/>
    </xf>
    <xf numFmtId="182" fontId="1" fillId="0" borderId="113" xfId="0" applyNumberFormat="1" applyFont="1" applyBorder="1" applyAlignment="1">
      <alignment horizontal="right"/>
    </xf>
    <xf numFmtId="182" fontId="1" fillId="0" borderId="24" xfId="0" applyNumberFormat="1" applyFont="1" applyBorder="1" applyAlignment="1">
      <alignment horizontal="right"/>
    </xf>
    <xf numFmtId="0" fontId="1" fillId="0" borderId="107" xfId="0" applyFont="1" applyBorder="1" applyAlignment="1"/>
    <xf numFmtId="182" fontId="1" fillId="0" borderId="46" xfId="0" applyNumberFormat="1" applyFont="1" applyBorder="1" applyAlignment="1"/>
    <xf numFmtId="182" fontId="1" fillId="0" borderId="60" xfId="0" applyNumberFormat="1" applyFont="1" applyBorder="1" applyAlignment="1"/>
    <xf numFmtId="0" fontId="1" fillId="0" borderId="69" xfId="0" applyFont="1" applyBorder="1" applyAlignment="1">
      <alignment horizontal="left"/>
    </xf>
    <xf numFmtId="0" fontId="1" fillId="0" borderId="69" xfId="0" applyFont="1" applyBorder="1" applyAlignment="1">
      <alignment shrinkToFit="1"/>
    </xf>
    <xf numFmtId="0" fontId="1" fillId="0" borderId="60" xfId="0" applyFont="1" applyBorder="1" applyAlignment="1">
      <alignment shrinkToFit="1"/>
    </xf>
    <xf numFmtId="0" fontId="1" fillId="0" borderId="59" xfId="0" applyFont="1" applyBorder="1" applyAlignment="1">
      <alignment horizontal="center"/>
    </xf>
    <xf numFmtId="178" fontId="1" fillId="0" borderId="0" xfId="0" applyNumberFormat="1" applyFont="1" applyAlignment="1">
      <alignment horizontal="right"/>
    </xf>
    <xf numFmtId="0" fontId="1" fillId="0" borderId="99" xfId="0" applyFont="1" applyBorder="1" applyAlignment="1"/>
    <xf numFmtId="0" fontId="1" fillId="0" borderId="80" xfId="0" applyFont="1" applyBorder="1" applyAlignment="1">
      <alignment horizontal="right" vertical="top"/>
    </xf>
    <xf numFmtId="0" fontId="1" fillId="0" borderId="80" xfId="0" applyFont="1" applyBorder="1" applyAlignment="1">
      <alignment horizontal="center"/>
    </xf>
    <xf numFmtId="0" fontId="1" fillId="0" borderId="75" xfId="0" applyFont="1" applyBorder="1" applyAlignment="1"/>
    <xf numFmtId="0" fontId="1" fillId="0" borderId="114" xfId="0" applyFont="1" applyBorder="1" applyAlignment="1"/>
    <xf numFmtId="0" fontId="1" fillId="0" borderId="115" xfId="0" applyFont="1" applyBorder="1" applyAlignment="1"/>
    <xf numFmtId="0" fontId="1" fillId="0" borderId="116" xfId="0" applyFont="1" applyBorder="1" applyAlignment="1">
      <alignment horizontal="right" vertical="top"/>
    </xf>
    <xf numFmtId="0" fontId="1" fillId="0" borderId="116" xfId="0" applyFont="1" applyBorder="1" applyAlignment="1">
      <alignment horizontal="center"/>
    </xf>
    <xf numFmtId="0" fontId="1" fillId="0" borderId="116" xfId="0" applyFont="1" applyBorder="1" applyAlignment="1"/>
    <xf numFmtId="0" fontId="1" fillId="0" borderId="117" xfId="0" applyFont="1" applyBorder="1" applyAlignment="1"/>
    <xf numFmtId="0" fontId="1" fillId="0" borderId="0" xfId="0" applyFont="1" applyAlignment="1">
      <alignment horizontal="right" vertical="top"/>
    </xf>
    <xf numFmtId="178" fontId="1" fillId="0" borderId="80" xfId="0" applyNumberFormat="1" applyFont="1" applyBorder="1" applyAlignment="1">
      <alignment horizontal="right"/>
    </xf>
    <xf numFmtId="0" fontId="1" fillId="0" borderId="76" xfId="0" applyFont="1" applyBorder="1" applyAlignment="1"/>
    <xf numFmtId="0" fontId="1" fillId="0" borderId="118" xfId="0" applyFont="1" applyBorder="1" applyAlignment="1"/>
    <xf numFmtId="0" fontId="1" fillId="0" borderId="119" xfId="0" applyFont="1" applyBorder="1" applyAlignment="1"/>
    <xf numFmtId="0" fontId="1" fillId="0" borderId="120" xfId="0" applyFont="1" applyBorder="1" applyAlignment="1">
      <alignment horizontal="right"/>
    </xf>
    <xf numFmtId="0" fontId="1" fillId="0" borderId="120" xfId="0" applyFont="1" applyBorder="1" applyAlignment="1"/>
    <xf numFmtId="0" fontId="1" fillId="0" borderId="121" xfId="0" applyFont="1" applyBorder="1" applyAlignment="1"/>
    <xf numFmtId="0" fontId="1" fillId="0" borderId="110" xfId="0" applyFont="1" applyBorder="1" applyAlignment="1"/>
    <xf numFmtId="0" fontId="1" fillId="0" borderId="80" xfId="0" applyFont="1" applyBorder="1" applyAlignment="1">
      <alignment horizontal="right"/>
    </xf>
    <xf numFmtId="179" fontId="1" fillId="0" borderId="0" xfId="0" applyNumberFormat="1" applyFont="1" applyAlignment="1">
      <alignment horizontal="right"/>
    </xf>
    <xf numFmtId="189" fontId="1" fillId="0" borderId="69" xfId="0" applyNumberFormat="1" applyFont="1" applyBorder="1" applyAlignment="1">
      <alignment horizontal="right"/>
    </xf>
    <xf numFmtId="0" fontId="1" fillId="0" borderId="122" xfId="0" applyFont="1" applyBorder="1" applyAlignment="1"/>
    <xf numFmtId="178" fontId="1" fillId="0" borderId="69" xfId="0" applyNumberFormat="1" applyFont="1" applyBorder="1" applyAlignment="1">
      <alignment horizontal="right"/>
    </xf>
    <xf numFmtId="0" fontId="1" fillId="0" borderId="78" xfId="0" applyFont="1" applyBorder="1" applyAlignment="1">
      <alignment horizontal="right"/>
    </xf>
    <xf numFmtId="183" fontId="1" fillId="0" borderId="78" xfId="0" applyNumberFormat="1" applyFont="1" applyBorder="1" applyAlignment="1"/>
    <xf numFmtId="0" fontId="1" fillId="0" borderId="6" xfId="0" applyFont="1" applyBorder="1" applyAlignment="1">
      <alignment horizontal="left"/>
    </xf>
    <xf numFmtId="0" fontId="1" fillId="0" borderId="5" xfId="0" applyFont="1" applyBorder="1" applyAlignment="1">
      <alignment horizontal="right"/>
    </xf>
    <xf numFmtId="0" fontId="1" fillId="0" borderId="6" xfId="0" applyFont="1" applyBorder="1" applyAlignment="1">
      <alignment horizontal="center" shrinkToFit="1"/>
    </xf>
    <xf numFmtId="0" fontId="1" fillId="0" borderId="123" xfId="0" applyFont="1" applyBorder="1" applyAlignment="1">
      <alignment horizontal="center"/>
    </xf>
    <xf numFmtId="0" fontId="1" fillId="0" borderId="13" xfId="0" applyFont="1" applyBorder="1" applyAlignment="1">
      <alignment horizontal="center" shrinkToFit="1"/>
    </xf>
    <xf numFmtId="178" fontId="1" fillId="0" borderId="43" xfId="0" applyNumberFormat="1" applyFont="1" applyBorder="1" applyAlignment="1">
      <alignment vertical="top" wrapText="1"/>
    </xf>
    <xf numFmtId="178" fontId="1" fillId="0" borderId="0" xfId="0" applyNumberFormat="1" applyFont="1" applyAlignment="1">
      <alignment vertical="top" wrapText="1"/>
    </xf>
    <xf numFmtId="178" fontId="1" fillId="0" borderId="0" xfId="0" applyNumberFormat="1" applyFont="1" applyAlignment="1">
      <alignment horizontal="left"/>
    </xf>
    <xf numFmtId="0" fontId="1" fillId="0" borderId="0" xfId="0" applyFont="1" applyAlignment="1">
      <alignment horizontal="left"/>
    </xf>
    <xf numFmtId="0" fontId="1" fillId="0" borderId="31" xfId="0" applyFont="1" applyBorder="1" applyAlignment="1">
      <alignment horizontal="center" vertical="center"/>
    </xf>
    <xf numFmtId="0" fontId="1" fillId="0" borderId="60" xfId="0" applyFont="1" applyBorder="1" applyAlignment="1">
      <alignment horizontal="right"/>
    </xf>
    <xf numFmtId="178" fontId="1" fillId="0" borderId="14" xfId="0" applyNumberFormat="1" applyFont="1" applyBorder="1" applyAlignment="1">
      <alignment horizontal="center" shrinkToFit="1"/>
    </xf>
    <xf numFmtId="178" fontId="1" fillId="0" borderId="12" xfId="0" applyNumberFormat="1" applyFont="1" applyBorder="1" applyAlignment="1">
      <alignment horizontal="center" shrinkToFit="1"/>
    </xf>
    <xf numFmtId="179" fontId="1" fillId="0" borderId="100" xfId="0" applyNumberFormat="1" applyFont="1" applyBorder="1" applyAlignment="1"/>
    <xf numFmtId="0" fontId="1" fillId="0" borderId="0" xfId="0" applyFont="1" applyAlignment="1">
      <alignment horizontal="left" vertical="top"/>
    </xf>
    <xf numFmtId="178" fontId="1" fillId="0" borderId="12" xfId="0" applyNumberFormat="1" applyFont="1" applyBorder="1" applyAlignment="1">
      <alignment horizontal="center" vertical="top" shrinkToFit="1"/>
    </xf>
    <xf numFmtId="0" fontId="1" fillId="0" borderId="74" xfId="0" applyFont="1" applyBorder="1" applyAlignment="1">
      <alignment horizontal="center" shrinkToFit="1"/>
    </xf>
    <xf numFmtId="0" fontId="1" fillId="0" borderId="75" xfId="0" applyFont="1" applyBorder="1" applyAlignment="1">
      <alignment horizontal="center" shrinkToFit="1"/>
    </xf>
    <xf numFmtId="0" fontId="1" fillId="0" borderId="7" xfId="0" applyFont="1" applyBorder="1" applyAlignment="1">
      <alignment shrinkToFit="1"/>
    </xf>
    <xf numFmtId="0" fontId="12" fillId="0" borderId="0" xfId="0" applyFont="1" applyAlignment="1"/>
    <xf numFmtId="178" fontId="12" fillId="0" borderId="0" xfId="0" applyNumberFormat="1" applyFont="1" applyAlignment="1"/>
    <xf numFmtId="0" fontId="13" fillId="0" borderId="0" xfId="0" applyFont="1" applyAlignment="1"/>
    <xf numFmtId="178" fontId="1" fillId="0" borderId="49" xfId="0" applyNumberFormat="1" applyFont="1" applyBorder="1" applyAlignment="1">
      <alignment horizontal="center" vertical="top" shrinkToFit="1"/>
    </xf>
    <xf numFmtId="178" fontId="1" fillId="0" borderId="8" xfId="0" applyNumberFormat="1" applyFont="1" applyBorder="1" applyAlignment="1">
      <alignment horizontal="center"/>
    </xf>
    <xf numFmtId="178" fontId="1" fillId="0" borderId="80" xfId="0" applyNumberFormat="1" applyFont="1" applyBorder="1" applyAlignment="1"/>
    <xf numFmtId="178" fontId="1" fillId="0" borderId="76" xfId="0" applyNumberFormat="1" applyFont="1" applyBorder="1" applyAlignment="1"/>
    <xf numFmtId="0" fontId="1" fillId="0" borderId="124" xfId="0" applyFont="1" applyBorder="1" applyAlignment="1"/>
    <xf numFmtId="0" fontId="1" fillId="0" borderId="125" xfId="0" applyFont="1" applyBorder="1" applyAlignment="1"/>
    <xf numFmtId="0" fontId="9" fillId="0" borderId="125" xfId="0" applyFont="1" applyBorder="1" applyAlignment="1"/>
    <xf numFmtId="0" fontId="1" fillId="0" borderId="126" xfId="0" applyFont="1" applyBorder="1" applyAlignment="1">
      <alignment horizontal="center"/>
    </xf>
    <xf numFmtId="0" fontId="9" fillId="0" borderId="126" xfId="0" applyFont="1" applyBorder="1" applyAlignment="1"/>
    <xf numFmtId="178" fontId="1" fillId="0" borderId="127" xfId="0" applyNumberFormat="1" applyFont="1" applyBorder="1" applyAlignment="1">
      <alignment horizontal="right"/>
    </xf>
    <xf numFmtId="178" fontId="1" fillId="0" borderId="128" xfId="0" applyNumberFormat="1" applyFont="1" applyBorder="1" applyAlignment="1"/>
    <xf numFmtId="178" fontId="1" fillId="0" borderId="129" xfId="0" applyNumberFormat="1" applyFont="1" applyBorder="1" applyAlignment="1"/>
    <xf numFmtId="0" fontId="12" fillId="0" borderId="0" xfId="0" applyFont="1" applyAlignment="1">
      <alignment horizontal="left" vertical="top"/>
    </xf>
    <xf numFmtId="178" fontId="1" fillId="0" borderId="50" xfId="0" applyNumberFormat="1" applyFont="1" applyBorder="1" applyAlignment="1">
      <alignment horizontal="center" vertical="top" shrinkToFit="1"/>
    </xf>
    <xf numFmtId="178" fontId="1" fillId="0" borderId="22" xfId="0" applyNumberFormat="1" applyFont="1" applyBorder="1" applyAlignment="1">
      <alignment horizontal="center"/>
    </xf>
    <xf numFmtId="178" fontId="1" fillId="0" borderId="19" xfId="0" applyNumberFormat="1" applyFont="1" applyBorder="1" applyAlignment="1">
      <alignment horizontal="center"/>
    </xf>
    <xf numFmtId="178" fontId="1" fillId="0" borderId="128" xfId="0" applyNumberFormat="1" applyFont="1" applyBorder="1" applyAlignment="1">
      <alignment horizontal="center"/>
    </xf>
    <xf numFmtId="179" fontId="12" fillId="0" borderId="0" xfId="0" applyNumberFormat="1" applyFont="1" applyAlignment="1"/>
    <xf numFmtId="178" fontId="14" fillId="0" borderId="99" xfId="0" applyNumberFormat="1" applyFont="1" applyBorder="1" applyAlignment="1"/>
    <xf numFmtId="178" fontId="14" fillId="0" borderId="101" xfId="0" applyNumberFormat="1" applyFont="1" applyBorder="1" applyAlignment="1"/>
    <xf numFmtId="178" fontId="14" fillId="0" borderId="77" xfId="0" applyNumberFormat="1" applyFont="1" applyBorder="1" applyAlignment="1"/>
    <xf numFmtId="0" fontId="12" fillId="0" borderId="71" xfId="0" applyFont="1" applyBorder="1" applyAlignment="1">
      <alignment vertical="top" wrapText="1"/>
    </xf>
    <xf numFmtId="0" fontId="12" fillId="0" borderId="78" xfId="0" applyFont="1" applyBorder="1" applyAlignment="1">
      <alignment vertical="top" wrapText="1"/>
    </xf>
    <xf numFmtId="0" fontId="12" fillId="0" borderId="56" xfId="0" applyFont="1" applyBorder="1" applyAlignment="1">
      <alignment vertical="top" wrapText="1"/>
    </xf>
    <xf numFmtId="0" fontId="12" fillId="0" borderId="103" xfId="0" applyFont="1" applyBorder="1" applyAlignment="1">
      <alignment vertical="top" wrapText="1"/>
    </xf>
    <xf numFmtId="0" fontId="12" fillId="0" borderId="110" xfId="0" applyFont="1" applyBorder="1" applyAlignment="1">
      <alignment vertical="top" wrapText="1"/>
    </xf>
    <xf numFmtId="0" fontId="12" fillId="0" borderId="58" xfId="0" applyFont="1" applyBorder="1" applyAlignment="1"/>
    <xf numFmtId="0" fontId="12" fillId="0" borderId="42" xfId="0" applyFont="1" applyBorder="1" applyAlignment="1"/>
    <xf numFmtId="38" fontId="12" fillId="0" borderId="59" xfId="1" applyFont="1" applyFill="1" applyBorder="1" applyAlignment="1"/>
    <xf numFmtId="0" fontId="12" fillId="0" borderId="36" xfId="0" applyFont="1" applyBorder="1" applyAlignment="1"/>
    <xf numFmtId="0" fontId="12" fillId="0" borderId="69" xfId="0" applyFont="1" applyBorder="1" applyAlignment="1"/>
    <xf numFmtId="38" fontId="12" fillId="0" borderId="60" xfId="1" applyFont="1" applyFill="1" applyBorder="1" applyAlignment="1"/>
    <xf numFmtId="176" fontId="1" fillId="0" borderId="60" xfId="0" applyNumberFormat="1" applyFont="1" applyBorder="1" applyAlignment="1"/>
    <xf numFmtId="0" fontId="12" fillId="0" borderId="54" xfId="0" applyFont="1" applyBorder="1" applyAlignment="1"/>
    <xf numFmtId="178" fontId="12" fillId="0" borderId="60" xfId="0" applyNumberFormat="1" applyFont="1" applyBorder="1" applyAlignment="1"/>
    <xf numFmtId="0" fontId="14" fillId="0" borderId="69" xfId="0" applyFont="1" applyBorder="1" applyAlignment="1"/>
    <xf numFmtId="190" fontId="1" fillId="0" borderId="127" xfId="0" applyNumberFormat="1" applyFont="1" applyBorder="1" applyAlignment="1">
      <alignment horizontal="right"/>
    </xf>
    <xf numFmtId="179" fontId="1" fillId="0" borderId="66" xfId="0" applyNumberFormat="1" applyFont="1" applyBorder="1" applyAlignment="1">
      <alignment horizontal="right"/>
    </xf>
    <xf numFmtId="38" fontId="1" fillId="0" borderId="11" xfId="0" applyNumberFormat="1" applyFont="1" applyBorder="1" applyAlignment="1"/>
    <xf numFmtId="0" fontId="1" fillId="0" borderId="0" xfId="0" applyFont="1" applyAlignment="1">
      <alignment horizontal="left" vertical="center"/>
    </xf>
    <xf numFmtId="179" fontId="1" fillId="0" borderId="0" xfId="0" applyNumberFormat="1" applyFont="1" applyAlignment="1">
      <alignment horizontal="left" vertical="top" wrapText="1"/>
    </xf>
    <xf numFmtId="0" fontId="1" fillId="0" borderId="0" xfId="0" applyFont="1" applyAlignment="1">
      <alignment horizontal="center" vertical="top"/>
    </xf>
    <xf numFmtId="0" fontId="15" fillId="0" borderId="0" xfId="0" applyFont="1" applyAlignment="1"/>
    <xf numFmtId="0" fontId="1" fillId="2" borderId="0" xfId="0" applyFont="1" applyFill="1" applyAlignment="1"/>
    <xf numFmtId="178" fontId="1" fillId="2" borderId="11" xfId="0" applyNumberFormat="1" applyFont="1" applyFill="1" applyBorder="1" applyAlignment="1"/>
    <xf numFmtId="178" fontId="1" fillId="2" borderId="60" xfId="0" applyNumberFormat="1" applyFont="1" applyFill="1" applyBorder="1" applyAlignment="1"/>
    <xf numFmtId="178" fontId="5" fillId="0" borderId="7" xfId="0" applyNumberFormat="1" applyFont="1" applyBorder="1" applyAlignment="1"/>
    <xf numFmtId="178" fontId="1" fillId="2" borderId="59" xfId="0" applyNumberFormat="1" applyFont="1" applyFill="1" applyBorder="1" applyAlignment="1"/>
    <xf numFmtId="178" fontId="1" fillId="3" borderId="11" xfId="0" applyNumberFormat="1" applyFont="1" applyFill="1" applyBorder="1" applyAlignment="1"/>
    <xf numFmtId="178" fontId="1" fillId="4" borderId="11" xfId="0" applyNumberFormat="1" applyFont="1" applyFill="1" applyBorder="1" applyAlignment="1"/>
    <xf numFmtId="178" fontId="1" fillId="3" borderId="59" xfId="0" applyNumberFormat="1" applyFont="1" applyFill="1" applyBorder="1" applyAlignment="1"/>
    <xf numFmtId="178" fontId="1" fillId="3" borderId="11" xfId="0" applyNumberFormat="1" applyFont="1" applyFill="1" applyBorder="1" applyAlignment="1">
      <alignment horizontal="right"/>
    </xf>
    <xf numFmtId="178" fontId="1" fillId="4" borderId="59" xfId="0" applyNumberFormat="1" applyFont="1" applyFill="1" applyBorder="1" applyAlignment="1"/>
    <xf numFmtId="178" fontId="1" fillId="5" borderId="60" xfId="0" applyNumberFormat="1" applyFont="1" applyFill="1" applyBorder="1" applyAlignment="1"/>
    <xf numFmtId="178" fontId="1" fillId="5" borderId="11" xfId="0" applyNumberFormat="1" applyFont="1" applyFill="1" applyBorder="1" applyAlignment="1"/>
    <xf numFmtId="178" fontId="1" fillId="6" borderId="11" xfId="0" applyNumberFormat="1" applyFont="1" applyFill="1" applyBorder="1" applyAlignment="1"/>
    <xf numFmtId="178" fontId="1" fillId="6" borderId="80" xfId="0" applyNumberFormat="1" applyFont="1" applyFill="1" applyBorder="1" applyAlignment="1">
      <alignment horizontal="right"/>
    </xf>
    <xf numFmtId="0" fontId="1" fillId="0" borderId="58" xfId="0" applyFont="1" applyBorder="1" applyAlignment="1">
      <alignment horizontal="center"/>
    </xf>
    <xf numFmtId="0" fontId="1" fillId="0" borderId="44"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8" xfId="0" applyFont="1" applyBorder="1" applyAlignment="1">
      <alignment horizontal="left"/>
    </xf>
    <xf numFmtId="0" fontId="1" fillId="0" borderId="21" xfId="0" applyFont="1" applyBorder="1" applyAlignment="1">
      <alignment horizontal="left"/>
    </xf>
    <xf numFmtId="0" fontId="1" fillId="0" borderId="79" xfId="0" applyFont="1" applyBorder="1" applyAlignment="1">
      <alignment horizontal="left"/>
    </xf>
    <xf numFmtId="0" fontId="1" fillId="0" borderId="52" xfId="0" applyFont="1" applyBorder="1" applyAlignment="1">
      <alignment horizontal="left"/>
    </xf>
    <xf numFmtId="0" fontId="1" fillId="0" borderId="62" xfId="0" applyFont="1" applyBorder="1" applyAlignment="1">
      <alignment horizontal="center"/>
    </xf>
    <xf numFmtId="0" fontId="1" fillId="0" borderId="63" xfId="0" applyFont="1" applyBorder="1" applyAlignment="1">
      <alignment horizontal="center"/>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41" xfId="0" applyFont="1" applyBorder="1" applyAlignment="1">
      <alignment horizontal="center"/>
    </xf>
    <xf numFmtId="0" fontId="1" fillId="0" borderId="49" xfId="0" applyFont="1" applyBorder="1" applyAlignment="1">
      <alignment horizontal="center"/>
    </xf>
    <xf numFmtId="0" fontId="1" fillId="0" borderId="3" xfId="0" applyFont="1" applyBorder="1" applyAlignment="1">
      <alignment horizontal="center" vertical="top"/>
    </xf>
    <xf numFmtId="0" fontId="1" fillId="0" borderId="6" xfId="0" applyFont="1" applyBorder="1" applyAlignment="1">
      <alignment horizontal="center" vertical="top"/>
    </xf>
    <xf numFmtId="0" fontId="1" fillId="0" borderId="33" xfId="0" applyFont="1" applyBorder="1" applyAlignment="1">
      <alignment horizontal="center" vertical="top"/>
    </xf>
    <xf numFmtId="182" fontId="1" fillId="0" borderId="61" xfId="0" applyNumberFormat="1" applyFont="1" applyBorder="1" applyAlignment="1">
      <alignment horizontal="center"/>
    </xf>
    <xf numFmtId="182" fontId="1" fillId="0" borderId="6" xfId="0" applyNumberFormat="1" applyFont="1" applyBorder="1" applyAlignment="1">
      <alignment horizontal="center"/>
    </xf>
    <xf numFmtId="182" fontId="1" fillId="0" borderId="33" xfId="0" applyNumberFormat="1" applyFont="1" applyBorder="1" applyAlignment="1">
      <alignment horizontal="center"/>
    </xf>
    <xf numFmtId="0" fontId="1" fillId="0" borderId="36" xfId="0" applyFont="1" applyBorder="1" applyAlignment="1">
      <alignment horizontal="left"/>
    </xf>
    <xf numFmtId="0" fontId="1" fillId="0" borderId="54" xfId="0" applyFont="1" applyBorder="1" applyAlignment="1">
      <alignment horizontal="left"/>
    </xf>
    <xf numFmtId="0" fontId="1" fillId="0" borderId="42" xfId="0" applyFont="1" applyBorder="1" applyAlignment="1">
      <alignment horizontal="center"/>
    </xf>
    <xf numFmtId="0" fontId="1" fillId="0" borderId="50" xfId="0" applyFont="1" applyBorder="1" applyAlignment="1">
      <alignment horizontal="center" shrinkToFit="1"/>
    </xf>
    <xf numFmtId="0" fontId="1" fillId="0" borderId="99" xfId="0" applyFont="1" applyBorder="1" applyAlignment="1">
      <alignment horizontal="center" shrinkToFit="1"/>
    </xf>
    <xf numFmtId="0" fontId="12" fillId="0" borderId="58" xfId="0" applyFont="1" applyBorder="1" applyAlignment="1">
      <alignment horizontal="center"/>
    </xf>
    <xf numFmtId="0" fontId="12" fillId="0" borderId="42" xfId="0" applyFont="1" applyBorder="1" applyAlignment="1">
      <alignment horizontal="center"/>
    </xf>
    <xf numFmtId="0" fontId="12" fillId="0" borderId="44" xfId="0" applyFont="1" applyBorder="1" applyAlignment="1">
      <alignment horizontal="center"/>
    </xf>
    <xf numFmtId="0" fontId="12" fillId="0" borderId="50" xfId="0" applyFont="1" applyBorder="1" applyAlignment="1">
      <alignment horizontal="center"/>
    </xf>
    <xf numFmtId="0" fontId="12" fillId="0" borderId="99" xfId="0" applyFont="1" applyBorder="1" applyAlignment="1">
      <alignment horizontal="center"/>
    </xf>
    <xf numFmtId="0" fontId="12" fillId="0" borderId="62" xfId="0" applyFont="1" applyBorder="1" applyAlignment="1">
      <alignment horizontal="center"/>
    </xf>
    <xf numFmtId="0" fontId="12" fillId="0" borderId="66" xfId="0" applyFont="1" applyBorder="1" applyAlignment="1">
      <alignment horizontal="center"/>
    </xf>
    <xf numFmtId="0" fontId="12" fillId="0" borderId="63" xfId="0" applyFont="1" applyBorder="1" applyAlignment="1">
      <alignment horizontal="center"/>
    </xf>
    <xf numFmtId="178" fontId="1" fillId="0" borderId="22" xfId="0" applyNumberFormat="1" applyFont="1" applyBorder="1" applyAlignment="1">
      <alignment horizontal="center"/>
    </xf>
    <xf numFmtId="178" fontId="1" fillId="0" borderId="54" xfId="0" applyNumberFormat="1" applyFont="1" applyBorder="1" applyAlignment="1">
      <alignment horizontal="center"/>
    </xf>
    <xf numFmtId="178" fontId="1" fillId="0" borderId="19" xfId="0" applyNumberFormat="1" applyFont="1" applyBorder="1" applyAlignment="1">
      <alignment horizontal="center"/>
    </xf>
    <xf numFmtId="178" fontId="1" fillId="0" borderId="21" xfId="0" applyNumberFormat="1" applyFont="1" applyBorder="1" applyAlignment="1">
      <alignment horizontal="center"/>
    </xf>
    <xf numFmtId="178" fontId="1" fillId="0" borderId="128" xfId="0" applyNumberFormat="1" applyFont="1" applyBorder="1" applyAlignment="1">
      <alignment horizontal="center"/>
    </xf>
    <xf numFmtId="178" fontId="1" fillId="0" borderId="127" xfId="0" applyNumberFormat="1" applyFont="1" applyBorder="1" applyAlignment="1">
      <alignment horizontal="center"/>
    </xf>
    <xf numFmtId="0" fontId="1" fillId="0" borderId="66" xfId="0" applyFont="1" applyBorder="1" applyAlignment="1">
      <alignment horizontal="center"/>
    </xf>
    <xf numFmtId="178" fontId="1" fillId="0" borderId="50" xfId="0" applyNumberFormat="1" applyFont="1" applyBorder="1" applyAlignment="1">
      <alignment horizontal="center" vertical="top" shrinkToFit="1"/>
    </xf>
    <xf numFmtId="178" fontId="1" fillId="0" borderId="44" xfId="0" applyNumberFormat="1" applyFont="1" applyBorder="1" applyAlignment="1">
      <alignment horizontal="center" vertical="top" shrinkToFit="1"/>
    </xf>
    <xf numFmtId="0" fontId="1" fillId="0" borderId="62" xfId="0" applyFont="1" applyBorder="1" applyAlignment="1">
      <alignment horizontal="center" vertical="top"/>
    </xf>
    <xf numFmtId="0" fontId="1" fillId="0" borderId="66" xfId="0" applyFont="1" applyBorder="1" applyAlignment="1">
      <alignment horizontal="center" vertical="top"/>
    </xf>
    <xf numFmtId="0" fontId="1" fillId="0" borderId="77" xfId="0" applyFont="1" applyBorder="1" applyAlignment="1">
      <alignment horizontal="center" vertical="top"/>
    </xf>
    <xf numFmtId="0" fontId="0" fillId="0" borderId="66" xfId="0" applyBorder="1" applyAlignment="1"/>
    <xf numFmtId="0" fontId="0" fillId="0" borderId="63" xfId="0" applyBorder="1" applyAlignment="1"/>
    <xf numFmtId="0" fontId="1" fillId="0" borderId="58" xfId="0" applyFont="1" applyBorder="1" applyAlignment="1">
      <alignment horizontal="center" vertical="top"/>
    </xf>
    <xf numFmtId="0" fontId="1" fillId="0" borderId="42" xfId="0" applyFont="1" applyBorder="1" applyAlignment="1">
      <alignment horizontal="center" vertical="top"/>
    </xf>
    <xf numFmtId="0" fontId="1" fillId="0" borderId="99" xfId="0" applyFont="1" applyBorder="1" applyAlignment="1">
      <alignment horizontal="center" vertical="top"/>
    </xf>
    <xf numFmtId="0" fontId="8" fillId="0" borderId="66" xfId="0" applyFont="1" applyBorder="1" applyAlignment="1"/>
    <xf numFmtId="0" fontId="8" fillId="0" borderId="63" xfId="0" applyFont="1" applyBorder="1" applyAlignment="1"/>
    <xf numFmtId="178" fontId="1" fillId="0" borderId="50" xfId="0" applyNumberFormat="1" applyFont="1" applyBorder="1" applyAlignment="1">
      <alignment horizontal="center"/>
    </xf>
    <xf numFmtId="178" fontId="1" fillId="0" borderId="42" xfId="0" applyNumberFormat="1" applyFont="1" applyBorder="1" applyAlignment="1">
      <alignment horizontal="center"/>
    </xf>
    <xf numFmtId="178" fontId="1" fillId="0" borderId="44" xfId="0" applyNumberFormat="1" applyFont="1" applyBorder="1" applyAlignment="1">
      <alignment horizontal="center"/>
    </xf>
    <xf numFmtId="0" fontId="5" fillId="0" borderId="20" xfId="0" applyFont="1" applyBorder="1" applyAlignment="1">
      <alignment vertical="top" wrapText="1"/>
    </xf>
    <xf numFmtId="0" fontId="6" fillId="0" borderId="14" xfId="0" applyFont="1" applyBorder="1" applyAlignment="1">
      <alignment vertical="top" wrapText="1"/>
    </xf>
    <xf numFmtId="0" fontId="6" fillId="0" borderId="46" xfId="0" applyFont="1" applyBorder="1" applyAlignment="1">
      <alignment vertical="top" wrapText="1"/>
    </xf>
    <xf numFmtId="0" fontId="1" fillId="0" borderId="19" xfId="0" applyFont="1" applyBorder="1" applyAlignment="1">
      <alignment horizontal="center"/>
    </xf>
    <xf numFmtId="0" fontId="1" fillId="0" borderId="21" xfId="0" applyFont="1" applyBorder="1" applyAlignment="1">
      <alignment horizontal="center"/>
    </xf>
    <xf numFmtId="178" fontId="1" fillId="0" borderId="19" xfId="0" applyNumberFormat="1" applyFont="1" applyBorder="1" applyAlignment="1">
      <alignment horizontal="left" vertical="center" wrapText="1"/>
    </xf>
    <xf numFmtId="178" fontId="1" fillId="0" borderId="21" xfId="0" applyNumberFormat="1" applyFont="1" applyBorder="1" applyAlignment="1">
      <alignment horizontal="left" vertical="center" wrapText="1"/>
    </xf>
    <xf numFmtId="178" fontId="1" fillId="0" borderId="5" xfId="0" applyNumberFormat="1" applyFont="1" applyBorder="1" applyAlignment="1">
      <alignment horizontal="left" vertical="center" wrapText="1"/>
    </xf>
    <xf numFmtId="178" fontId="1" fillId="0" borderId="45" xfId="0" applyNumberFormat="1" applyFont="1" applyBorder="1" applyAlignment="1">
      <alignment horizontal="left" vertical="center" wrapText="1"/>
    </xf>
    <xf numFmtId="178" fontId="1" fillId="0" borderId="103" xfId="0" applyNumberFormat="1" applyFont="1" applyBorder="1" applyAlignment="1">
      <alignment horizontal="left" vertical="center" wrapText="1"/>
    </xf>
    <xf numFmtId="178" fontId="1" fillId="0" borderId="56" xfId="0" applyNumberFormat="1" applyFont="1" applyBorder="1" applyAlignment="1">
      <alignment horizontal="left" vertical="center" wrapText="1"/>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1" fillId="0" borderId="78" xfId="0" applyFont="1" applyBorder="1" applyAlignment="1">
      <alignment horizontal="left" vertical="center"/>
    </xf>
    <xf numFmtId="0" fontId="1" fillId="0" borderId="56" xfId="0" applyFont="1" applyBorder="1" applyAlignment="1">
      <alignment horizontal="left" vertical="center"/>
    </xf>
    <xf numFmtId="179" fontId="1" fillId="0" borderId="2" xfId="0" applyNumberFormat="1" applyFont="1" applyBorder="1" applyAlignment="1">
      <alignment horizontal="left" vertical="top" wrapText="1"/>
    </xf>
    <xf numFmtId="179" fontId="1" fillId="0" borderId="43" xfId="0" applyNumberFormat="1" applyFont="1" applyBorder="1" applyAlignment="1">
      <alignment horizontal="left" vertical="top" wrapText="1"/>
    </xf>
    <xf numFmtId="179" fontId="1" fillId="0" borderId="74" xfId="0" applyNumberFormat="1" applyFont="1" applyBorder="1" applyAlignment="1">
      <alignment horizontal="left" vertical="top" wrapText="1"/>
    </xf>
    <xf numFmtId="179" fontId="1" fillId="0" borderId="103" xfId="0" applyNumberFormat="1" applyFont="1" applyBorder="1" applyAlignment="1">
      <alignment horizontal="left" vertical="top" wrapText="1"/>
    </xf>
    <xf numFmtId="179" fontId="1" fillId="0" borderId="78" xfId="0" applyNumberFormat="1" applyFont="1" applyBorder="1" applyAlignment="1">
      <alignment horizontal="left" vertical="top" wrapText="1"/>
    </xf>
    <xf numFmtId="179" fontId="1" fillId="0" borderId="110" xfId="0" applyNumberFormat="1" applyFont="1" applyBorder="1" applyAlignment="1">
      <alignment horizontal="left" vertical="top" wrapText="1"/>
    </xf>
    <xf numFmtId="179" fontId="1" fillId="0" borderId="2" xfId="0" applyNumberFormat="1" applyFont="1" applyBorder="1" applyAlignment="1">
      <alignment horizontal="center" vertical="top" wrapText="1"/>
    </xf>
    <xf numFmtId="179" fontId="1" fillId="0" borderId="43" xfId="0" applyNumberFormat="1" applyFont="1" applyBorder="1" applyAlignment="1">
      <alignment horizontal="center" vertical="top" wrapText="1"/>
    </xf>
    <xf numFmtId="179" fontId="1" fillId="0" borderId="74" xfId="0" applyNumberFormat="1" applyFont="1" applyBorder="1" applyAlignment="1">
      <alignment horizontal="center" vertical="top" wrapText="1"/>
    </xf>
    <xf numFmtId="179" fontId="1" fillId="0" borderId="103" xfId="0" applyNumberFormat="1" applyFont="1" applyBorder="1" applyAlignment="1">
      <alignment horizontal="center" vertical="top" wrapText="1"/>
    </xf>
    <xf numFmtId="179" fontId="1" fillId="0" borderId="78" xfId="0" applyNumberFormat="1" applyFont="1" applyBorder="1" applyAlignment="1">
      <alignment horizontal="center" vertical="top" wrapText="1"/>
    </xf>
    <xf numFmtId="179" fontId="1" fillId="0" borderId="110" xfId="0" applyNumberFormat="1" applyFont="1" applyBorder="1" applyAlignment="1">
      <alignment horizontal="center" vertical="top" wrapText="1"/>
    </xf>
    <xf numFmtId="0" fontId="1" fillId="0" borderId="50" xfId="0" applyFont="1" applyBorder="1" applyAlignment="1">
      <alignment horizontal="center"/>
    </xf>
    <xf numFmtId="178" fontId="1" fillId="0" borderId="2" xfId="0" applyNumberFormat="1" applyFont="1" applyBorder="1" applyAlignment="1">
      <alignment horizontal="center" vertical="top" wrapText="1"/>
    </xf>
    <xf numFmtId="178" fontId="1" fillId="0" borderId="43" xfId="0" applyNumberFormat="1" applyFont="1" applyBorder="1" applyAlignment="1">
      <alignment horizontal="center" vertical="top" wrapText="1"/>
    </xf>
    <xf numFmtId="178" fontId="1" fillId="0" borderId="74" xfId="0" applyNumberFormat="1" applyFont="1" applyBorder="1" applyAlignment="1">
      <alignment horizontal="center" vertical="top" wrapText="1"/>
    </xf>
    <xf numFmtId="178" fontId="1" fillId="0" borderId="103" xfId="0" applyNumberFormat="1" applyFont="1" applyBorder="1" applyAlignment="1">
      <alignment horizontal="center" vertical="top" wrapText="1"/>
    </xf>
    <xf numFmtId="178" fontId="1" fillId="0" borderId="78" xfId="0" applyNumberFormat="1" applyFont="1" applyBorder="1" applyAlignment="1">
      <alignment horizontal="center" vertical="top" wrapText="1"/>
    </xf>
    <xf numFmtId="178" fontId="1" fillId="0" borderId="110" xfId="0" applyNumberFormat="1" applyFont="1" applyBorder="1" applyAlignment="1">
      <alignment horizontal="center" vertical="top" wrapText="1"/>
    </xf>
    <xf numFmtId="0" fontId="1" fillId="0" borderId="2" xfId="0" applyFont="1" applyBorder="1" applyAlignment="1">
      <alignment horizontal="left"/>
    </xf>
    <xf numFmtId="0" fontId="1" fillId="0" borderId="43" xfId="0" applyFont="1" applyBorder="1" applyAlignment="1">
      <alignment horizontal="left"/>
    </xf>
    <xf numFmtId="0" fontId="1" fillId="0" borderId="49" xfId="0" applyFont="1" applyBorder="1" applyAlignment="1">
      <alignment horizontal="left"/>
    </xf>
    <xf numFmtId="178" fontId="1" fillId="0" borderId="2" xfId="0" applyNumberFormat="1" applyFont="1" applyBorder="1" applyAlignment="1">
      <alignment horizontal="left" vertical="top" wrapText="1"/>
    </xf>
    <xf numFmtId="178" fontId="1" fillId="0" borderId="43" xfId="0" applyNumberFormat="1" applyFont="1" applyBorder="1" applyAlignment="1">
      <alignment horizontal="left" vertical="top" wrapText="1"/>
    </xf>
    <xf numFmtId="178" fontId="1" fillId="0" borderId="74" xfId="0" applyNumberFormat="1" applyFont="1" applyBorder="1" applyAlignment="1">
      <alignment horizontal="left" vertical="top" wrapText="1"/>
    </xf>
    <xf numFmtId="178" fontId="1" fillId="0" borderId="103" xfId="0" applyNumberFormat="1" applyFont="1" applyBorder="1" applyAlignment="1">
      <alignment horizontal="left" vertical="top" wrapText="1"/>
    </xf>
    <xf numFmtId="178" fontId="1" fillId="0" borderId="78" xfId="0" applyNumberFormat="1" applyFont="1" applyBorder="1" applyAlignment="1">
      <alignment horizontal="left" vertical="top" wrapText="1"/>
    </xf>
    <xf numFmtId="178" fontId="1" fillId="0" borderId="110" xfId="0" applyNumberFormat="1" applyFont="1" applyBorder="1" applyAlignment="1">
      <alignment horizontal="left" vertical="top" wrapText="1"/>
    </xf>
    <xf numFmtId="178" fontId="1" fillId="0" borderId="49" xfId="0" applyNumberFormat="1" applyFont="1" applyBorder="1" applyAlignment="1">
      <alignment horizontal="left" vertical="top" wrapText="1"/>
    </xf>
    <xf numFmtId="178" fontId="1" fillId="0" borderId="56" xfId="0" applyNumberFormat="1" applyFont="1" applyBorder="1" applyAlignment="1">
      <alignment horizontal="left" vertical="top" wrapText="1"/>
    </xf>
    <xf numFmtId="178" fontId="1" fillId="0" borderId="130" xfId="0" applyNumberFormat="1" applyFont="1" applyBorder="1" applyAlignment="1">
      <alignment horizontal="left" vertical="top" wrapText="1"/>
    </xf>
    <xf numFmtId="178" fontId="1" fillId="0" borderId="59" xfId="0" applyNumberFormat="1" applyFont="1" applyBorder="1" applyAlignment="1">
      <alignment horizontal="left" vertical="top" wrapText="1"/>
    </xf>
    <xf numFmtId="178" fontId="1" fillId="0" borderId="10" xfId="0" applyNumberFormat="1" applyFont="1" applyBorder="1" applyAlignment="1">
      <alignment horizontal="left" vertical="top" wrapText="1"/>
    </xf>
    <xf numFmtId="178" fontId="1" fillId="0" borderId="11" xfId="0" applyNumberFormat="1" applyFont="1" applyBorder="1" applyAlignment="1">
      <alignment horizontal="left" vertical="top" wrapText="1"/>
    </xf>
    <xf numFmtId="0" fontId="1" fillId="0" borderId="123" xfId="0" applyFont="1" applyBorder="1" applyAlignment="1">
      <alignment horizontal="center"/>
    </xf>
    <xf numFmtId="0" fontId="1" fillId="0" borderId="131" xfId="0" applyFont="1" applyBorder="1" applyAlignment="1">
      <alignment horizontal="center"/>
    </xf>
    <xf numFmtId="0" fontId="1" fillId="0" borderId="132"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66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macro="" textlink="">
      <xdr:nvSpPr>
        <xdr:cNvPr id="3081" name="Line 1">
          <a:extLst>
            <a:ext uri="{FF2B5EF4-FFF2-40B4-BE49-F238E27FC236}">
              <a16:creationId xmlns:a16="http://schemas.microsoft.com/office/drawing/2014/main" id="{C786728D-051F-45FB-B97A-41A5517A36CB}"/>
            </a:ext>
          </a:extLst>
        </xdr:cNvPr>
        <xdr:cNvSpPr>
          <a:spLocks noChangeShapeType="1"/>
        </xdr:cNvSpPr>
      </xdr:nvSpPr>
      <xdr:spPr bwMode="auto">
        <a:xfrm>
          <a:off x="171450" y="448627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macro="" textlink="">
      <xdr:nvSpPr>
        <xdr:cNvPr id="3082" name="Line 2">
          <a:extLst>
            <a:ext uri="{FF2B5EF4-FFF2-40B4-BE49-F238E27FC236}">
              <a16:creationId xmlns:a16="http://schemas.microsoft.com/office/drawing/2014/main" id="{2445E192-74E7-432A-866C-08DB21815DEF}"/>
            </a:ext>
          </a:extLst>
        </xdr:cNvPr>
        <xdr:cNvSpPr>
          <a:spLocks noChangeShapeType="1"/>
        </xdr:cNvSpPr>
      </xdr:nvSpPr>
      <xdr:spPr bwMode="auto">
        <a:xfrm>
          <a:off x="161925" y="448627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macro="" textlink="">
      <xdr:nvSpPr>
        <xdr:cNvPr id="3083" name="Line 3">
          <a:extLst>
            <a:ext uri="{FF2B5EF4-FFF2-40B4-BE49-F238E27FC236}">
              <a16:creationId xmlns:a16="http://schemas.microsoft.com/office/drawing/2014/main" id="{2756C46F-0C7E-4A21-8CD3-F0686748CF8F}"/>
            </a:ext>
          </a:extLst>
        </xdr:cNvPr>
        <xdr:cNvSpPr>
          <a:spLocks noChangeShapeType="1"/>
        </xdr:cNvSpPr>
      </xdr:nvSpPr>
      <xdr:spPr bwMode="auto">
        <a:xfrm>
          <a:off x="180975"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macro="" textlink="">
      <xdr:nvSpPr>
        <xdr:cNvPr id="3084" name="Line 4">
          <a:extLst>
            <a:ext uri="{FF2B5EF4-FFF2-40B4-BE49-F238E27FC236}">
              <a16:creationId xmlns:a16="http://schemas.microsoft.com/office/drawing/2014/main" id="{7A639147-EC6B-4C36-AD39-803EFD861FD1}"/>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macro="" textlink="">
      <xdr:nvSpPr>
        <xdr:cNvPr id="3085" name="Line 5">
          <a:extLst>
            <a:ext uri="{FF2B5EF4-FFF2-40B4-BE49-F238E27FC236}">
              <a16:creationId xmlns:a16="http://schemas.microsoft.com/office/drawing/2014/main" id="{7AADEDB3-0666-44A4-96A4-0D4A6C016ED4}"/>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macro="" textlink="">
      <xdr:nvSpPr>
        <xdr:cNvPr id="3086" name="Line 6">
          <a:extLst>
            <a:ext uri="{FF2B5EF4-FFF2-40B4-BE49-F238E27FC236}">
              <a16:creationId xmlns:a16="http://schemas.microsoft.com/office/drawing/2014/main" id="{34112D95-0EE3-47AB-A68F-2ECF19CF56EF}"/>
            </a:ext>
          </a:extLst>
        </xdr:cNvPr>
        <xdr:cNvSpPr>
          <a:spLocks noChangeShapeType="1"/>
        </xdr:cNvSpPr>
      </xdr:nvSpPr>
      <xdr:spPr bwMode="auto">
        <a:xfrm>
          <a:off x="161925" y="44862750"/>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macro="" textlink="">
      <xdr:nvSpPr>
        <xdr:cNvPr id="3087" name="Line 7">
          <a:extLst>
            <a:ext uri="{FF2B5EF4-FFF2-40B4-BE49-F238E27FC236}">
              <a16:creationId xmlns:a16="http://schemas.microsoft.com/office/drawing/2014/main" id="{185705FB-6149-4DB0-B9AF-9E517C3B90BA}"/>
            </a:ext>
          </a:extLst>
        </xdr:cNvPr>
        <xdr:cNvSpPr>
          <a:spLocks noChangeShapeType="1"/>
        </xdr:cNvSpPr>
      </xdr:nvSpPr>
      <xdr:spPr bwMode="auto">
        <a:xfrm>
          <a:off x="152400" y="448627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macro="" textlink="">
      <xdr:nvSpPr>
        <xdr:cNvPr id="3088" name="Line 8">
          <a:extLst>
            <a:ext uri="{FF2B5EF4-FFF2-40B4-BE49-F238E27FC236}">
              <a16:creationId xmlns:a16="http://schemas.microsoft.com/office/drawing/2014/main" id="{35766F15-0F6E-4D4E-804A-B01912886989}"/>
            </a:ext>
          </a:extLst>
        </xdr:cNvPr>
        <xdr:cNvSpPr>
          <a:spLocks noChangeShapeType="1"/>
        </xdr:cNvSpPr>
      </xdr:nvSpPr>
      <xdr:spPr bwMode="auto">
        <a:xfrm>
          <a:off x="171450"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335280</xdr:colOff>
      <xdr:row>610</xdr:row>
      <xdr:rowOff>68580</xdr:rowOff>
    </xdr:from>
    <xdr:to>
      <xdr:col>6</xdr:col>
      <xdr:colOff>829347</xdr:colOff>
      <xdr:row>614</xdr:row>
      <xdr:rowOff>36195</xdr:rowOff>
    </xdr:to>
    <xdr:sp macro="" textlink="">
      <xdr:nvSpPr>
        <xdr:cNvPr id="10" name="吹き出し: 四角形 9">
          <a:extLst>
            <a:ext uri="{FF2B5EF4-FFF2-40B4-BE49-F238E27FC236}">
              <a16:creationId xmlns:a16="http://schemas.microsoft.com/office/drawing/2014/main" id="{0A1FA896-20A8-43A7-99A2-1B07CCA292EC}"/>
            </a:ext>
          </a:extLst>
        </xdr:cNvPr>
        <xdr:cNvSpPr/>
      </xdr:nvSpPr>
      <xdr:spPr>
        <a:xfrm>
          <a:off x="5082540" y="75719940"/>
          <a:ext cx="1644687" cy="577215"/>
        </a:xfrm>
        <a:prstGeom prst="wedgeRectCallout">
          <a:avLst>
            <a:gd name="adj1" fmla="val -134046"/>
            <a:gd name="adj2" fmla="val 588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この数値が</a:t>
          </a:r>
          <a:r>
            <a:rPr kumimoji="1" lang="en-US" altLang="ja-JP" sz="1100">
              <a:solidFill>
                <a:srgbClr val="FF0000"/>
              </a:solidFill>
            </a:rPr>
            <a:t>1.0</a:t>
          </a:r>
          <a:r>
            <a:rPr kumimoji="1" lang="ja-JP" altLang="en-US" sz="1100">
              <a:solidFill>
                <a:srgbClr val="FF0000"/>
              </a:solidFill>
            </a:rPr>
            <a:t>～</a:t>
          </a:r>
          <a:r>
            <a:rPr kumimoji="1" lang="en-US" altLang="ja-JP" sz="1100">
              <a:solidFill>
                <a:srgbClr val="FF0000"/>
              </a:solidFill>
            </a:rPr>
            <a:t>2.0</a:t>
          </a:r>
          <a:r>
            <a:rPr kumimoji="1" lang="ja-JP" altLang="en-US" sz="1100">
              <a:solidFill>
                <a:srgbClr val="FF0000"/>
              </a:solidFill>
            </a:rPr>
            <a:t>におさまるようになること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macro="" textlink="">
      <xdr:nvSpPr>
        <xdr:cNvPr id="2" name="Line 1">
          <a:extLst>
            <a:ext uri="{FF2B5EF4-FFF2-40B4-BE49-F238E27FC236}">
              <a16:creationId xmlns:a16="http://schemas.microsoft.com/office/drawing/2014/main" id="{5F086DA3-1477-4940-8717-8F35CE6C3BA7}"/>
            </a:ext>
          </a:extLst>
        </xdr:cNvPr>
        <xdr:cNvSpPr>
          <a:spLocks noChangeShapeType="1"/>
        </xdr:cNvSpPr>
      </xdr:nvSpPr>
      <xdr:spPr bwMode="auto">
        <a:xfrm>
          <a:off x="154305" y="4461510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macro="" textlink="">
      <xdr:nvSpPr>
        <xdr:cNvPr id="3" name="Line 2">
          <a:extLst>
            <a:ext uri="{FF2B5EF4-FFF2-40B4-BE49-F238E27FC236}">
              <a16:creationId xmlns:a16="http://schemas.microsoft.com/office/drawing/2014/main" id="{1F739550-38BE-47A6-81ED-D6F97570C429}"/>
            </a:ext>
          </a:extLst>
        </xdr:cNvPr>
        <xdr:cNvSpPr>
          <a:spLocks noChangeShapeType="1"/>
        </xdr:cNvSpPr>
      </xdr:nvSpPr>
      <xdr:spPr bwMode="auto">
        <a:xfrm>
          <a:off x="144780" y="44615100"/>
          <a:ext cx="1150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macro="" textlink="">
      <xdr:nvSpPr>
        <xdr:cNvPr id="4" name="Line 3">
          <a:extLst>
            <a:ext uri="{FF2B5EF4-FFF2-40B4-BE49-F238E27FC236}">
              <a16:creationId xmlns:a16="http://schemas.microsoft.com/office/drawing/2014/main" id="{89A6BC7A-EAB3-468B-B30D-A52F4E93A8D7}"/>
            </a:ext>
          </a:extLst>
        </xdr:cNvPr>
        <xdr:cNvSpPr>
          <a:spLocks noChangeShapeType="1"/>
        </xdr:cNvSpPr>
      </xdr:nvSpPr>
      <xdr:spPr bwMode="auto">
        <a:xfrm>
          <a:off x="163830" y="44615100"/>
          <a:ext cx="11410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macro="" textlink="">
      <xdr:nvSpPr>
        <xdr:cNvPr id="5" name="Line 4">
          <a:extLst>
            <a:ext uri="{FF2B5EF4-FFF2-40B4-BE49-F238E27FC236}">
              <a16:creationId xmlns:a16="http://schemas.microsoft.com/office/drawing/2014/main" id="{6679D394-845D-4E50-A3F7-2CDEF6AF1926}"/>
            </a:ext>
          </a:extLst>
        </xdr:cNvPr>
        <xdr:cNvSpPr>
          <a:spLocks noChangeShapeType="1"/>
        </xdr:cNvSpPr>
      </xdr:nvSpPr>
      <xdr:spPr bwMode="auto">
        <a:xfrm>
          <a:off x="144780" y="4461510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macro="" textlink="">
      <xdr:nvSpPr>
        <xdr:cNvPr id="6" name="Line 5">
          <a:extLst>
            <a:ext uri="{FF2B5EF4-FFF2-40B4-BE49-F238E27FC236}">
              <a16:creationId xmlns:a16="http://schemas.microsoft.com/office/drawing/2014/main" id="{92391570-DF8E-4C33-B1FF-0F15224E00FF}"/>
            </a:ext>
          </a:extLst>
        </xdr:cNvPr>
        <xdr:cNvSpPr>
          <a:spLocks noChangeShapeType="1"/>
        </xdr:cNvSpPr>
      </xdr:nvSpPr>
      <xdr:spPr bwMode="auto">
        <a:xfrm>
          <a:off x="144780" y="4461510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macro="" textlink="">
      <xdr:nvSpPr>
        <xdr:cNvPr id="7" name="Line 6">
          <a:extLst>
            <a:ext uri="{FF2B5EF4-FFF2-40B4-BE49-F238E27FC236}">
              <a16:creationId xmlns:a16="http://schemas.microsoft.com/office/drawing/2014/main" id="{B89881BA-CFC6-4F7D-B132-4952AE80B1D8}"/>
            </a:ext>
          </a:extLst>
        </xdr:cNvPr>
        <xdr:cNvSpPr>
          <a:spLocks noChangeShapeType="1"/>
        </xdr:cNvSpPr>
      </xdr:nvSpPr>
      <xdr:spPr bwMode="auto">
        <a:xfrm>
          <a:off x="144780" y="44615100"/>
          <a:ext cx="11696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macro="" textlink="">
      <xdr:nvSpPr>
        <xdr:cNvPr id="8" name="Line 7">
          <a:extLst>
            <a:ext uri="{FF2B5EF4-FFF2-40B4-BE49-F238E27FC236}">
              <a16:creationId xmlns:a16="http://schemas.microsoft.com/office/drawing/2014/main" id="{04CA13A4-18B0-44EE-B72D-27D8BA92865B}"/>
            </a:ext>
          </a:extLst>
        </xdr:cNvPr>
        <xdr:cNvSpPr>
          <a:spLocks noChangeShapeType="1"/>
        </xdr:cNvSpPr>
      </xdr:nvSpPr>
      <xdr:spPr bwMode="auto">
        <a:xfrm>
          <a:off x="144780" y="44615100"/>
          <a:ext cx="1150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macro="" textlink="">
      <xdr:nvSpPr>
        <xdr:cNvPr id="9" name="Line 8">
          <a:extLst>
            <a:ext uri="{FF2B5EF4-FFF2-40B4-BE49-F238E27FC236}">
              <a16:creationId xmlns:a16="http://schemas.microsoft.com/office/drawing/2014/main" id="{69239D8D-1C0C-4652-88AF-4FC54F1EA1DD}"/>
            </a:ext>
          </a:extLst>
        </xdr:cNvPr>
        <xdr:cNvSpPr>
          <a:spLocks noChangeShapeType="1"/>
        </xdr:cNvSpPr>
      </xdr:nvSpPr>
      <xdr:spPr bwMode="auto">
        <a:xfrm>
          <a:off x="154305" y="44615100"/>
          <a:ext cx="11410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59055</xdr:colOff>
      <xdr:row>560</xdr:row>
      <xdr:rowOff>131445</xdr:rowOff>
    </xdr:from>
    <xdr:to>
      <xdr:col>8</xdr:col>
      <xdr:colOff>247650</xdr:colOff>
      <xdr:row>615</xdr:row>
      <xdr:rowOff>91440</xdr:rowOff>
    </xdr:to>
    <xdr:sp macro="" textlink="">
      <xdr:nvSpPr>
        <xdr:cNvPr id="10" name="正方形/長方形 9">
          <a:extLst>
            <a:ext uri="{FF2B5EF4-FFF2-40B4-BE49-F238E27FC236}">
              <a16:creationId xmlns:a16="http://schemas.microsoft.com/office/drawing/2014/main" id="{C3965750-4E16-4233-AA70-C0FF4BB1236F}"/>
            </a:ext>
          </a:extLst>
        </xdr:cNvPr>
        <xdr:cNvSpPr/>
      </xdr:nvSpPr>
      <xdr:spPr>
        <a:xfrm>
          <a:off x="59055" y="68235195"/>
          <a:ext cx="8399145" cy="8522970"/>
        </a:xfrm>
        <a:prstGeom prst="rect">
          <a:avLst/>
        </a:prstGeom>
        <a:noFill/>
        <a:ln w="31750">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281940</xdr:colOff>
      <xdr:row>610</xdr:row>
      <xdr:rowOff>91440</xdr:rowOff>
    </xdr:from>
    <xdr:to>
      <xdr:col>6</xdr:col>
      <xdr:colOff>779145</xdr:colOff>
      <xdr:row>614</xdr:row>
      <xdr:rowOff>59055</xdr:rowOff>
    </xdr:to>
    <xdr:sp macro="" textlink="">
      <xdr:nvSpPr>
        <xdr:cNvPr id="11" name="吹き出し: 四角形 10">
          <a:extLst>
            <a:ext uri="{FF2B5EF4-FFF2-40B4-BE49-F238E27FC236}">
              <a16:creationId xmlns:a16="http://schemas.microsoft.com/office/drawing/2014/main" id="{EC1EEA99-DC64-4112-B2AD-C949D1BACEF3}"/>
            </a:ext>
          </a:extLst>
        </xdr:cNvPr>
        <xdr:cNvSpPr/>
      </xdr:nvSpPr>
      <xdr:spPr>
        <a:xfrm>
          <a:off x="5015305" y="76067322"/>
          <a:ext cx="1644687" cy="577215"/>
        </a:xfrm>
        <a:prstGeom prst="wedgeRectCallout">
          <a:avLst>
            <a:gd name="adj1" fmla="val -134046"/>
            <a:gd name="adj2" fmla="val 588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この数値が</a:t>
          </a:r>
          <a:r>
            <a:rPr kumimoji="1" lang="en-US" altLang="ja-JP" sz="1100">
              <a:solidFill>
                <a:srgbClr val="FF0000"/>
              </a:solidFill>
            </a:rPr>
            <a:t>1.0</a:t>
          </a:r>
          <a:r>
            <a:rPr kumimoji="1" lang="ja-JP" altLang="en-US" sz="1100">
              <a:solidFill>
                <a:srgbClr val="FF0000"/>
              </a:solidFill>
            </a:rPr>
            <a:t>～</a:t>
          </a:r>
          <a:r>
            <a:rPr kumimoji="1" lang="en-US" altLang="ja-JP" sz="1100">
              <a:solidFill>
                <a:srgbClr val="FF0000"/>
              </a:solidFill>
            </a:rPr>
            <a:t>2.0</a:t>
          </a:r>
          <a:r>
            <a:rPr kumimoji="1" lang="ja-JP" altLang="en-US" sz="1100">
              <a:solidFill>
                <a:srgbClr val="FF0000"/>
              </a:solidFill>
            </a:rPr>
            <a:t>におさまるようになること</a:t>
          </a:r>
        </a:p>
      </xdr:txBody>
    </xdr:sp>
    <xdr:clientData/>
  </xdr:twoCellAnchor>
  <xdr:twoCellAnchor>
    <xdr:from>
      <xdr:col>0</xdr:col>
      <xdr:colOff>95249</xdr:colOff>
      <xdr:row>227</xdr:row>
      <xdr:rowOff>97155</xdr:rowOff>
    </xdr:from>
    <xdr:to>
      <xdr:col>14</xdr:col>
      <xdr:colOff>1019174</xdr:colOff>
      <xdr:row>264</xdr:row>
      <xdr:rowOff>97155</xdr:rowOff>
    </xdr:to>
    <xdr:sp macro="" textlink="">
      <xdr:nvSpPr>
        <xdr:cNvPr id="12" name="正方形/長方形 11">
          <a:extLst>
            <a:ext uri="{FF2B5EF4-FFF2-40B4-BE49-F238E27FC236}">
              <a16:creationId xmlns:a16="http://schemas.microsoft.com/office/drawing/2014/main" id="{C41529B5-D99F-4A2F-80B9-ACFBC3FC8D12}"/>
            </a:ext>
          </a:extLst>
        </xdr:cNvPr>
        <xdr:cNvSpPr/>
      </xdr:nvSpPr>
      <xdr:spPr>
        <a:xfrm>
          <a:off x="95249" y="35558730"/>
          <a:ext cx="15782925" cy="5924550"/>
        </a:xfrm>
        <a:prstGeom prst="rect">
          <a:avLst/>
        </a:pr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2242</xdr:colOff>
      <xdr:row>156</xdr:row>
      <xdr:rowOff>152400</xdr:rowOff>
    </xdr:from>
    <xdr:to>
      <xdr:col>12</xdr:col>
      <xdr:colOff>164166</xdr:colOff>
      <xdr:row>226</xdr:row>
      <xdr:rowOff>97155</xdr:rowOff>
    </xdr:to>
    <xdr:sp macro="" textlink="">
      <xdr:nvSpPr>
        <xdr:cNvPr id="13" name="正方形/長方形 12">
          <a:extLst>
            <a:ext uri="{FF2B5EF4-FFF2-40B4-BE49-F238E27FC236}">
              <a16:creationId xmlns:a16="http://schemas.microsoft.com/office/drawing/2014/main" id="{5FCF54E2-2FDA-48CC-8495-26D90A516052}"/>
            </a:ext>
          </a:extLst>
        </xdr:cNvPr>
        <xdr:cNvSpPr/>
      </xdr:nvSpPr>
      <xdr:spPr>
        <a:xfrm>
          <a:off x="2242" y="24366071"/>
          <a:ext cx="12802159" cy="11034096"/>
        </a:xfrm>
        <a:prstGeom prst="rect">
          <a:avLst/>
        </a:prstGeom>
        <a:noFill/>
        <a:ln w="317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xdr:colOff>
      <xdr:row>0</xdr:row>
      <xdr:rowOff>17144</xdr:rowOff>
    </xdr:from>
    <xdr:to>
      <xdr:col>13</xdr:col>
      <xdr:colOff>247650</xdr:colOff>
      <xdr:row>156</xdr:row>
      <xdr:rowOff>38100</xdr:rowOff>
    </xdr:to>
    <xdr:sp macro="" textlink="">
      <xdr:nvSpPr>
        <xdr:cNvPr id="14" name="正方形/長方形 13">
          <a:extLst>
            <a:ext uri="{FF2B5EF4-FFF2-40B4-BE49-F238E27FC236}">
              <a16:creationId xmlns:a16="http://schemas.microsoft.com/office/drawing/2014/main" id="{2DB93800-93CA-440C-8440-4DDC56DD417E}"/>
            </a:ext>
          </a:extLst>
        </xdr:cNvPr>
        <xdr:cNvSpPr/>
      </xdr:nvSpPr>
      <xdr:spPr>
        <a:xfrm>
          <a:off x="17145" y="17144"/>
          <a:ext cx="14003655" cy="24243031"/>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798195</xdr:colOff>
      <xdr:row>0</xdr:row>
      <xdr:rowOff>150495</xdr:rowOff>
    </xdr:from>
    <xdr:ext cx="2560573" cy="392415"/>
    <xdr:sp macro="" textlink="">
      <xdr:nvSpPr>
        <xdr:cNvPr id="15" name="テキスト ボックス 14">
          <a:extLst>
            <a:ext uri="{FF2B5EF4-FFF2-40B4-BE49-F238E27FC236}">
              <a16:creationId xmlns:a16="http://schemas.microsoft.com/office/drawing/2014/main" id="{19058A4E-293E-4FCA-9F0F-3DACDEC7D700}"/>
            </a:ext>
          </a:extLst>
        </xdr:cNvPr>
        <xdr:cNvSpPr txBox="1"/>
      </xdr:nvSpPr>
      <xdr:spPr>
        <a:xfrm>
          <a:off x="11313795" y="150495"/>
          <a:ext cx="2560573" cy="392415"/>
        </a:xfrm>
        <a:prstGeom prst="rect">
          <a:avLst/>
        </a:prstGeom>
        <a:no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rgbClr val="FF0000"/>
              </a:solidFill>
            </a:rPr>
            <a:t>（ア）生産コスト削減効果</a:t>
          </a:r>
        </a:p>
      </xdr:txBody>
    </xdr:sp>
    <xdr:clientData/>
  </xdr:oneCellAnchor>
  <xdr:oneCellAnchor>
    <xdr:from>
      <xdr:col>9</xdr:col>
      <xdr:colOff>800100</xdr:colOff>
      <xdr:row>157</xdr:row>
      <xdr:rowOff>133350</xdr:rowOff>
    </xdr:from>
    <xdr:ext cx="1998817" cy="392415"/>
    <xdr:sp macro="" textlink="">
      <xdr:nvSpPr>
        <xdr:cNvPr id="16" name="テキスト ボックス 15">
          <a:extLst>
            <a:ext uri="{FF2B5EF4-FFF2-40B4-BE49-F238E27FC236}">
              <a16:creationId xmlns:a16="http://schemas.microsoft.com/office/drawing/2014/main" id="{6119D25A-3C2E-425A-BAAB-985EB53A37A8}"/>
            </a:ext>
          </a:extLst>
        </xdr:cNvPr>
        <xdr:cNvSpPr txBox="1"/>
      </xdr:nvSpPr>
      <xdr:spPr>
        <a:xfrm>
          <a:off x="10163175" y="24517350"/>
          <a:ext cx="1998817" cy="392415"/>
        </a:xfrm>
        <a:prstGeom prst="rect">
          <a:avLst/>
        </a:prstGeom>
        <a:noFill/>
        <a:ln w="158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rgbClr val="0070C0"/>
              </a:solidFill>
            </a:rPr>
            <a:t>（イ）品質向上効果</a:t>
          </a:r>
        </a:p>
      </xdr:txBody>
    </xdr:sp>
    <xdr:clientData/>
  </xdr:oneCellAnchor>
  <xdr:oneCellAnchor>
    <xdr:from>
      <xdr:col>12</xdr:col>
      <xdr:colOff>834390</xdr:colOff>
      <xdr:row>239</xdr:row>
      <xdr:rowOff>5715</xdr:rowOff>
    </xdr:from>
    <xdr:ext cx="2257606" cy="392415"/>
    <xdr:sp macro="" textlink="">
      <xdr:nvSpPr>
        <xdr:cNvPr id="17" name="テキスト ボックス 16">
          <a:extLst>
            <a:ext uri="{FF2B5EF4-FFF2-40B4-BE49-F238E27FC236}">
              <a16:creationId xmlns:a16="http://schemas.microsoft.com/office/drawing/2014/main" id="{BAF3ADB4-5DE6-4855-B97F-D64E210D3F0E}"/>
            </a:ext>
          </a:extLst>
        </xdr:cNvPr>
        <xdr:cNvSpPr txBox="1"/>
      </xdr:nvSpPr>
      <xdr:spPr>
        <a:xfrm>
          <a:off x="13521690" y="37343715"/>
          <a:ext cx="2257606" cy="392415"/>
        </a:xfrm>
        <a:prstGeom prst="rect">
          <a:avLst/>
        </a:prstGeom>
        <a:noFill/>
        <a:ln w="15875">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rgbClr val="00B050"/>
              </a:solidFill>
            </a:rPr>
            <a:t>（ウ）生産力増加効果</a:t>
          </a:r>
        </a:p>
      </xdr:txBody>
    </xdr:sp>
    <xdr:clientData/>
  </xdr:oneCellAnchor>
  <xdr:oneCellAnchor>
    <xdr:from>
      <xdr:col>7</xdr:col>
      <xdr:colOff>618565</xdr:colOff>
      <xdr:row>561</xdr:row>
      <xdr:rowOff>143435</xdr:rowOff>
    </xdr:from>
    <xdr:ext cx="648126" cy="392415"/>
    <xdr:sp macro="" textlink="">
      <xdr:nvSpPr>
        <xdr:cNvPr id="18" name="テキスト ボックス 17">
          <a:extLst>
            <a:ext uri="{FF2B5EF4-FFF2-40B4-BE49-F238E27FC236}">
              <a16:creationId xmlns:a16="http://schemas.microsoft.com/office/drawing/2014/main" id="{B8ED2810-C89A-4487-8B52-3F106B538F4B}"/>
            </a:ext>
          </a:extLst>
        </xdr:cNvPr>
        <xdr:cNvSpPr txBox="1"/>
      </xdr:nvSpPr>
      <xdr:spPr>
        <a:xfrm>
          <a:off x="7646894" y="68472423"/>
          <a:ext cx="648126" cy="392415"/>
        </a:xfrm>
        <a:prstGeom prst="rect">
          <a:avLst/>
        </a:prstGeom>
        <a:noFill/>
        <a:ln w="15875">
          <a:solidFill>
            <a:srgbClr val="FF66FF"/>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rgbClr val="FF66FF"/>
              </a:solidFill>
            </a:rPr>
            <a:t>総計</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615"/>
  <sheetViews>
    <sheetView tabSelected="1" view="pageBreakPreview" zoomScaleNormal="100" zoomScaleSheetLayoutView="100" workbookViewId="0">
      <selection activeCell="E5" sqref="E5"/>
    </sheetView>
  </sheetViews>
  <sheetFormatPr defaultColWidth="9" defaultRowHeight="12" x14ac:dyDescent="0.15"/>
  <cols>
    <col min="1" max="1" width="2.109375" style="1" customWidth="1"/>
    <col min="2" max="10" width="16.77734375" style="1" customWidth="1"/>
    <col min="11" max="15" width="15.77734375" style="1" customWidth="1"/>
    <col min="16" max="17" width="12.77734375" style="1" customWidth="1"/>
    <col min="18" max="16384" width="9" style="1"/>
  </cols>
  <sheetData>
    <row r="1" spans="1:10" ht="14.4" x14ac:dyDescent="0.2">
      <c r="A1" s="1" t="s">
        <v>0</v>
      </c>
      <c r="B1" s="2"/>
    </row>
    <row r="2" spans="1:10" x14ac:dyDescent="0.15">
      <c r="B2" s="1" t="s">
        <v>1</v>
      </c>
    </row>
    <row r="4" spans="1:10" x14ac:dyDescent="0.15">
      <c r="B4" s="1" t="s">
        <v>2</v>
      </c>
    </row>
    <row r="5" spans="1:10" x14ac:dyDescent="0.15">
      <c r="B5" s="1" t="s">
        <v>3</v>
      </c>
    </row>
    <row r="6" spans="1:10" ht="12.6" thickBot="1" x14ac:dyDescent="0.2">
      <c r="B6" s="1" t="s">
        <v>4</v>
      </c>
    </row>
    <row r="7" spans="1:10" x14ac:dyDescent="0.15">
      <c r="B7" s="3"/>
      <c r="C7" s="4" t="s">
        <v>5</v>
      </c>
      <c r="D7" s="4" t="s">
        <v>6</v>
      </c>
      <c r="E7" s="5" t="s">
        <v>527</v>
      </c>
    </row>
    <row r="8" spans="1:10" x14ac:dyDescent="0.15">
      <c r="B8" s="6" t="s">
        <v>7</v>
      </c>
      <c r="C8" s="7" t="s">
        <v>8</v>
      </c>
      <c r="D8" s="7" t="s">
        <v>9</v>
      </c>
      <c r="E8" s="392" t="s">
        <v>528</v>
      </c>
    </row>
    <row r="9" spans="1:10" x14ac:dyDescent="0.15">
      <c r="B9" s="9"/>
      <c r="C9" s="393" t="s">
        <v>538</v>
      </c>
      <c r="D9" s="393" t="s">
        <v>538</v>
      </c>
      <c r="E9" s="46" t="s">
        <v>537</v>
      </c>
    </row>
    <row r="10" spans="1:10" x14ac:dyDescent="0.15">
      <c r="B10" s="12"/>
      <c r="C10" s="13"/>
      <c r="D10" s="13"/>
      <c r="E10" s="14" t="str">
        <f>IF(C10=0,"-",D10/C10)</f>
        <v>-</v>
      </c>
    </row>
    <row r="11" spans="1:10" x14ac:dyDescent="0.15">
      <c r="B11" s="12"/>
      <c r="C11" s="13"/>
      <c r="D11" s="13"/>
      <c r="E11" s="14" t="str">
        <f>IF(C11=0,"-",D11/C11)</f>
        <v>-</v>
      </c>
    </row>
    <row r="12" spans="1:10" ht="12.6" thickBot="1" x14ac:dyDescent="0.2">
      <c r="B12" s="109" t="s">
        <v>105</v>
      </c>
      <c r="C12" s="15">
        <f>SUM(C10:C11)</f>
        <v>0</v>
      </c>
      <c r="D12" s="15">
        <f>SUM(D10:D11)</f>
        <v>0</v>
      </c>
      <c r="E12" s="16" t="str">
        <f>IF(C12=0,"-",D12/C12)</f>
        <v>-</v>
      </c>
    </row>
    <row r="14" spans="1:10" x14ac:dyDescent="0.15">
      <c r="B14" s="1" t="s">
        <v>530</v>
      </c>
    </row>
    <row r="15" spans="1:10" ht="12.6" thickBot="1" x14ac:dyDescent="0.2">
      <c r="B15" s="1" t="s">
        <v>10</v>
      </c>
      <c r="C15" s="17"/>
    </row>
    <row r="16" spans="1:10" x14ac:dyDescent="0.15">
      <c r="B16" s="3" t="s">
        <v>11</v>
      </c>
      <c r="C16" s="4" t="s">
        <v>12</v>
      </c>
      <c r="D16" s="18" t="s">
        <v>13</v>
      </c>
      <c r="E16" s="18" t="s">
        <v>14</v>
      </c>
      <c r="F16" s="18" t="s">
        <v>15</v>
      </c>
      <c r="G16" s="4" t="s">
        <v>16</v>
      </c>
      <c r="H16" s="19" t="s">
        <v>17</v>
      </c>
      <c r="I16" s="5" t="s">
        <v>18</v>
      </c>
      <c r="J16" s="20"/>
    </row>
    <row r="17" spans="2:11" x14ac:dyDescent="0.15">
      <c r="B17" s="6" t="s">
        <v>19</v>
      </c>
      <c r="C17" s="7" t="s">
        <v>20</v>
      </c>
      <c r="D17" s="21"/>
      <c r="E17" s="21" t="s">
        <v>21</v>
      </c>
      <c r="F17" s="21"/>
      <c r="G17" s="7" t="s">
        <v>22</v>
      </c>
      <c r="H17" s="22" t="s">
        <v>23</v>
      </c>
      <c r="I17" s="8" t="s">
        <v>24</v>
      </c>
    </row>
    <row r="18" spans="2:11" x14ac:dyDescent="0.15">
      <c r="B18" s="6" t="s">
        <v>25</v>
      </c>
      <c r="C18" s="7" t="s">
        <v>26</v>
      </c>
      <c r="D18" s="21"/>
      <c r="E18" s="21" t="s">
        <v>268</v>
      </c>
      <c r="F18" s="21"/>
      <c r="G18" s="7" t="s">
        <v>535</v>
      </c>
      <c r="H18" s="22"/>
      <c r="I18" s="8" t="s">
        <v>536</v>
      </c>
    </row>
    <row r="19" spans="2:11" x14ac:dyDescent="0.15">
      <c r="B19" s="23"/>
      <c r="C19" s="7" t="s">
        <v>517</v>
      </c>
      <c r="D19" s="134" t="s">
        <v>518</v>
      </c>
      <c r="E19" s="65" t="s">
        <v>539</v>
      </c>
      <c r="F19" s="65" t="s">
        <v>519</v>
      </c>
      <c r="G19" s="82" t="s">
        <v>104</v>
      </c>
      <c r="H19" s="45" t="s">
        <v>104</v>
      </c>
      <c r="I19" s="46" t="s">
        <v>80</v>
      </c>
    </row>
    <row r="20" spans="2:11" x14ac:dyDescent="0.15">
      <c r="B20" s="25"/>
      <c r="C20" s="26"/>
      <c r="D20" s="27"/>
      <c r="E20" s="28">
        <f>C20*D20*10</f>
        <v>0</v>
      </c>
      <c r="F20" s="29"/>
      <c r="G20" s="30">
        <f>(E20*F20)/1000</f>
        <v>0</v>
      </c>
      <c r="H20" s="31" t="s">
        <v>29</v>
      </c>
      <c r="I20" s="32"/>
    </row>
    <row r="21" spans="2:11" x14ac:dyDescent="0.15">
      <c r="B21" s="12"/>
      <c r="C21" s="33"/>
      <c r="D21" s="34"/>
      <c r="E21" s="28"/>
      <c r="F21" s="29"/>
      <c r="G21" s="30"/>
      <c r="H21" s="31"/>
      <c r="I21" s="32"/>
    </row>
    <row r="22" spans="2:11" ht="12.6" thickBot="1" x14ac:dyDescent="0.2">
      <c r="B22" s="109" t="s">
        <v>105</v>
      </c>
      <c r="C22" s="35"/>
      <c r="D22" s="36"/>
      <c r="E22" s="37">
        <f>SUM(E20:E21)</f>
        <v>0</v>
      </c>
      <c r="F22" s="38"/>
      <c r="G22" s="37">
        <f>SUM(G20:G21)</f>
        <v>0</v>
      </c>
      <c r="H22" s="39"/>
      <c r="I22" s="40">
        <f>IF(E12="-",-H22,(G22+H27)*E12-H22)</f>
        <v>0</v>
      </c>
    </row>
    <row r="23" spans="2:11" ht="12.6" thickBot="1" x14ac:dyDescent="0.2">
      <c r="E23" s="1" t="s">
        <v>30</v>
      </c>
    </row>
    <row r="24" spans="2:11" x14ac:dyDescent="0.15">
      <c r="H24" s="41" t="s">
        <v>31</v>
      </c>
    </row>
    <row r="25" spans="2:11" x14ac:dyDescent="0.15">
      <c r="H25" s="42" t="s">
        <v>32</v>
      </c>
    </row>
    <row r="26" spans="2:11" x14ac:dyDescent="0.15">
      <c r="H26" s="42" t="s">
        <v>33</v>
      </c>
    </row>
    <row r="27" spans="2:11" ht="12.6" thickBot="1" x14ac:dyDescent="0.2">
      <c r="H27" s="43"/>
    </row>
    <row r="28" spans="2:11" x14ac:dyDescent="0.15">
      <c r="H28" s="17"/>
    </row>
    <row r="29" spans="2:11" ht="12.6" thickBot="1" x14ac:dyDescent="0.2">
      <c r="B29" s="1" t="s">
        <v>34</v>
      </c>
    </row>
    <row r="30" spans="2:11" x14ac:dyDescent="0.15">
      <c r="B30" s="3" t="s">
        <v>11</v>
      </c>
      <c r="C30" s="4" t="s">
        <v>12</v>
      </c>
      <c r="D30" s="18" t="s">
        <v>35</v>
      </c>
      <c r="E30" s="4" t="s">
        <v>14</v>
      </c>
      <c r="F30" s="19" t="s">
        <v>36</v>
      </c>
      <c r="G30" s="5" t="s">
        <v>37</v>
      </c>
      <c r="K30" s="17"/>
    </row>
    <row r="31" spans="2:11" x14ac:dyDescent="0.15">
      <c r="B31" s="6" t="s">
        <v>19</v>
      </c>
      <c r="C31" s="7" t="s">
        <v>38</v>
      </c>
      <c r="D31" s="21" t="s">
        <v>39</v>
      </c>
      <c r="E31" s="7" t="s">
        <v>40</v>
      </c>
      <c r="F31" s="22" t="s">
        <v>41</v>
      </c>
      <c r="G31" s="8"/>
      <c r="K31" s="17"/>
    </row>
    <row r="32" spans="2:11" x14ac:dyDescent="0.15">
      <c r="B32" s="6" t="s">
        <v>25</v>
      </c>
      <c r="C32" s="7" t="s">
        <v>42</v>
      </c>
      <c r="D32" s="21"/>
      <c r="E32" s="7" t="s">
        <v>268</v>
      </c>
      <c r="F32" s="22" t="s">
        <v>43</v>
      </c>
      <c r="G32" s="394" t="s">
        <v>540</v>
      </c>
      <c r="K32" s="17"/>
    </row>
    <row r="33" spans="2:11" x14ac:dyDescent="0.15">
      <c r="B33" s="44"/>
      <c r="C33" s="21" t="s">
        <v>44</v>
      </c>
      <c r="D33" s="21" t="s">
        <v>45</v>
      </c>
      <c r="E33" s="7" t="s">
        <v>46</v>
      </c>
      <c r="F33" s="45" t="s">
        <v>47</v>
      </c>
      <c r="G33" s="46" t="s">
        <v>48</v>
      </c>
    </row>
    <row r="34" spans="2:11" x14ac:dyDescent="0.15">
      <c r="B34" s="25"/>
      <c r="C34" s="26">
        <v>0</v>
      </c>
      <c r="D34" s="34"/>
      <c r="E34" s="47">
        <f>C34*D34*10/1000</f>
        <v>0</v>
      </c>
      <c r="F34" s="48"/>
      <c r="G34" s="49"/>
    </row>
    <row r="35" spans="2:11" x14ac:dyDescent="0.15">
      <c r="B35" s="50"/>
      <c r="C35" s="33"/>
      <c r="D35" s="34"/>
      <c r="E35" s="47">
        <f>C35*D35*10/1000</f>
        <v>0</v>
      </c>
      <c r="F35" s="51"/>
      <c r="G35" s="52"/>
    </row>
    <row r="36" spans="2:11" ht="12.6" thickBot="1" x14ac:dyDescent="0.2">
      <c r="B36" s="109" t="s">
        <v>105</v>
      </c>
      <c r="C36" s="35"/>
      <c r="D36" s="36"/>
      <c r="E36" s="54">
        <f>SUM(E34:E35)</f>
        <v>0</v>
      </c>
      <c r="F36" s="39"/>
      <c r="G36" s="55">
        <f>IF(E12="-",-F36,(E36+F41)*E12-F36)</f>
        <v>0</v>
      </c>
    </row>
    <row r="37" spans="2:11" ht="12.6" thickBot="1" x14ac:dyDescent="0.2">
      <c r="C37" s="56"/>
      <c r="D37" s="56"/>
      <c r="E37" s="1" t="s">
        <v>49</v>
      </c>
    </row>
    <row r="38" spans="2:11" x14ac:dyDescent="0.15">
      <c r="C38" s="56"/>
      <c r="F38" s="41" t="s">
        <v>50</v>
      </c>
    </row>
    <row r="39" spans="2:11" x14ac:dyDescent="0.15">
      <c r="F39" s="42" t="s">
        <v>51</v>
      </c>
    </row>
    <row r="40" spans="2:11" x14ac:dyDescent="0.15">
      <c r="F40" s="42" t="s">
        <v>52</v>
      </c>
    </row>
    <row r="41" spans="2:11" ht="12.6" thickBot="1" x14ac:dyDescent="0.2">
      <c r="F41" s="43"/>
    </row>
    <row r="43" spans="2:11" ht="12.6" thickBot="1" x14ac:dyDescent="0.2">
      <c r="B43" s="1" t="s">
        <v>53</v>
      </c>
    </row>
    <row r="44" spans="2:11" x14ac:dyDescent="0.15">
      <c r="B44" s="3" t="s">
        <v>11</v>
      </c>
      <c r="C44" s="58" t="s">
        <v>54</v>
      </c>
      <c r="D44" s="59"/>
      <c r="E44" s="59"/>
      <c r="F44" s="60"/>
      <c r="G44" s="61"/>
      <c r="H44" s="18" t="s">
        <v>55</v>
      </c>
      <c r="I44" s="4" t="s">
        <v>14</v>
      </c>
      <c r="J44" s="19" t="s">
        <v>56</v>
      </c>
      <c r="K44" s="5" t="s">
        <v>18</v>
      </c>
    </row>
    <row r="45" spans="2:11" x14ac:dyDescent="0.15">
      <c r="B45" s="6" t="s">
        <v>19</v>
      </c>
      <c r="C45" s="62"/>
      <c r="D45" s="63" t="s">
        <v>57</v>
      </c>
      <c r="E45" s="63" t="s">
        <v>58</v>
      </c>
      <c r="F45" s="63" t="s">
        <v>59</v>
      </c>
      <c r="G45" s="64" t="s">
        <v>60</v>
      </c>
      <c r="H45" s="21" t="s">
        <v>61</v>
      </c>
      <c r="I45" s="7" t="s">
        <v>62</v>
      </c>
      <c r="J45" s="22" t="s">
        <v>63</v>
      </c>
      <c r="K45" s="11"/>
    </row>
    <row r="46" spans="2:11" x14ac:dyDescent="0.15">
      <c r="B46" s="6" t="s">
        <v>25</v>
      </c>
      <c r="C46" s="62"/>
      <c r="D46" s="21"/>
      <c r="E46" s="21"/>
      <c r="F46" s="21"/>
      <c r="G46" s="64"/>
      <c r="H46" s="21" t="s">
        <v>64</v>
      </c>
      <c r="I46" s="7" t="s">
        <v>268</v>
      </c>
      <c r="J46" s="22" t="s">
        <v>24</v>
      </c>
      <c r="K46" s="394" t="s">
        <v>540</v>
      </c>
    </row>
    <row r="47" spans="2:11" x14ac:dyDescent="0.15">
      <c r="B47" s="113"/>
      <c r="C47" s="65" t="s">
        <v>44</v>
      </c>
      <c r="D47" s="65" t="s">
        <v>44</v>
      </c>
      <c r="E47" s="65" t="s">
        <v>65</v>
      </c>
      <c r="F47" s="65" t="s">
        <v>65</v>
      </c>
      <c r="G47" s="65" t="s">
        <v>65</v>
      </c>
      <c r="H47" s="21" t="s">
        <v>66</v>
      </c>
      <c r="I47" s="7" t="s">
        <v>67</v>
      </c>
      <c r="J47" s="45" t="s">
        <v>68</v>
      </c>
      <c r="K47" s="46" t="s">
        <v>73</v>
      </c>
    </row>
    <row r="48" spans="2:11" x14ac:dyDescent="0.15">
      <c r="B48" s="25" t="s">
        <v>775</v>
      </c>
      <c r="C48" s="66">
        <f>SUM(D48:G48)</f>
        <v>0</v>
      </c>
      <c r="D48" s="67">
        <v>0</v>
      </c>
      <c r="E48" s="67">
        <v>0</v>
      </c>
      <c r="F48" s="68">
        <v>0</v>
      </c>
      <c r="G48" s="67">
        <v>0</v>
      </c>
      <c r="H48" s="69"/>
      <c r="I48" s="30">
        <f>C48*H48*10/1000</f>
        <v>0</v>
      </c>
      <c r="J48" s="31"/>
      <c r="K48" s="32"/>
    </row>
    <row r="49" spans="2:17" x14ac:dyDescent="0.15">
      <c r="B49" s="50"/>
      <c r="C49" s="68">
        <f>SUM(D49:G49)</f>
        <v>0</v>
      </c>
      <c r="D49" s="68"/>
      <c r="E49" s="68">
        <v>0</v>
      </c>
      <c r="F49" s="68"/>
      <c r="G49" s="68"/>
      <c r="H49" s="69"/>
      <c r="I49" s="30">
        <f>C49*H49*10/1000</f>
        <v>0</v>
      </c>
      <c r="J49" s="31"/>
      <c r="K49" s="32"/>
    </row>
    <row r="50" spans="2:17" ht="12.6" thickBot="1" x14ac:dyDescent="0.2">
      <c r="B50" s="109" t="s">
        <v>105</v>
      </c>
      <c r="C50" s="70"/>
      <c r="D50" s="70"/>
      <c r="E50" s="70"/>
      <c r="F50" s="70"/>
      <c r="G50" s="71"/>
      <c r="H50" s="72">
        <f>SUM(H48:H49)</f>
        <v>0</v>
      </c>
      <c r="I50" s="73">
        <f>SUM(I48:I49)</f>
        <v>0</v>
      </c>
      <c r="J50" s="39"/>
      <c r="K50" s="55">
        <f>IF(E12="-",-J50,(I50+J55)*E12-J50)</f>
        <v>0</v>
      </c>
    </row>
    <row r="51" spans="2:17" ht="12.6" thickBot="1" x14ac:dyDescent="0.2">
      <c r="C51" s="56"/>
      <c r="D51" s="56"/>
      <c r="E51" s="56"/>
      <c r="F51" s="56"/>
      <c r="G51" s="56"/>
      <c r="H51" s="56"/>
      <c r="I51" s="1" t="s">
        <v>69</v>
      </c>
      <c r="J51" s="17"/>
    </row>
    <row r="52" spans="2:17" x14ac:dyDescent="0.15">
      <c r="C52" s="56"/>
      <c r="D52" s="56"/>
      <c r="E52" s="56"/>
      <c r="F52" s="56"/>
      <c r="G52" s="56"/>
      <c r="H52" s="56"/>
      <c r="J52" s="41" t="s">
        <v>70</v>
      </c>
    </row>
    <row r="53" spans="2:17" x14ac:dyDescent="0.15">
      <c r="C53" s="56"/>
      <c r="D53" s="56"/>
      <c r="E53" s="56"/>
      <c r="F53" s="56"/>
      <c r="G53" s="56"/>
      <c r="H53" s="56"/>
      <c r="J53" s="42" t="s">
        <v>71</v>
      </c>
    </row>
    <row r="54" spans="2:17" x14ac:dyDescent="0.15">
      <c r="C54" s="56"/>
      <c r="D54" s="56"/>
      <c r="E54" s="56"/>
      <c r="F54" s="56"/>
      <c r="G54" s="56"/>
      <c r="H54" s="56"/>
      <c r="J54" s="74" t="s">
        <v>72</v>
      </c>
    </row>
    <row r="55" spans="2:17" ht="12.6" thickBot="1" x14ac:dyDescent="0.2">
      <c r="C55" s="56"/>
      <c r="D55" s="56"/>
      <c r="E55" s="56"/>
      <c r="F55" s="56"/>
      <c r="G55" s="56"/>
      <c r="H55" s="56"/>
      <c r="J55" s="75"/>
    </row>
    <row r="56" spans="2:17" x14ac:dyDescent="0.15">
      <c r="C56" s="56"/>
      <c r="D56" s="56"/>
      <c r="E56" s="56"/>
      <c r="F56" s="56"/>
      <c r="G56" s="56"/>
      <c r="H56" s="56"/>
      <c r="I56" s="17"/>
      <c r="J56" s="17"/>
    </row>
    <row r="57" spans="2:17" ht="12.6" thickBot="1" x14ac:dyDescent="0.2">
      <c r="B57" s="1" t="s">
        <v>74</v>
      </c>
      <c r="C57" s="17"/>
      <c r="D57" s="17"/>
      <c r="E57" s="17"/>
      <c r="F57" s="17"/>
      <c r="G57" s="17"/>
      <c r="H57" s="17"/>
      <c r="I57" s="17"/>
      <c r="J57" s="17"/>
      <c r="L57" s="17"/>
    </row>
    <row r="58" spans="2:17" x14ac:dyDescent="0.15">
      <c r="B58" s="3" t="s">
        <v>11</v>
      </c>
      <c r="C58" s="76" t="s">
        <v>75</v>
      </c>
      <c r="D58" s="77"/>
      <c r="E58" s="59"/>
      <c r="F58" s="59"/>
      <c r="G58" s="78" t="s">
        <v>76</v>
      </c>
      <c r="H58" s="59"/>
      <c r="I58" s="59"/>
      <c r="J58" s="61"/>
      <c r="K58" s="92" t="s">
        <v>82</v>
      </c>
      <c r="L58" s="17"/>
      <c r="M58" s="17"/>
      <c r="N58" s="17"/>
      <c r="O58" s="17"/>
      <c r="Q58" s="17"/>
    </row>
    <row r="59" spans="2:17" x14ac:dyDescent="0.15">
      <c r="B59" s="6" t="s">
        <v>19</v>
      </c>
      <c r="C59" s="64"/>
      <c r="D59" s="63" t="s">
        <v>77</v>
      </c>
      <c r="E59" s="63" t="s">
        <v>78</v>
      </c>
      <c r="F59" s="79" t="s">
        <v>79</v>
      </c>
      <c r="G59" s="22"/>
      <c r="H59" s="64" t="s">
        <v>77</v>
      </c>
      <c r="I59" s="21" t="s">
        <v>78</v>
      </c>
      <c r="J59" s="21" t="s">
        <v>79</v>
      </c>
      <c r="K59" s="186" t="s">
        <v>541</v>
      </c>
      <c r="L59" s="17"/>
      <c r="M59" s="17"/>
      <c r="N59" s="17"/>
      <c r="O59" s="17"/>
      <c r="Q59" s="17"/>
    </row>
    <row r="60" spans="2:17" x14ac:dyDescent="0.15">
      <c r="B60" s="80" t="s">
        <v>25</v>
      </c>
      <c r="C60" s="81" t="s">
        <v>80</v>
      </c>
      <c r="D60" s="65" t="s">
        <v>80</v>
      </c>
      <c r="E60" s="65" t="s">
        <v>80</v>
      </c>
      <c r="F60" s="82" t="s">
        <v>80</v>
      </c>
      <c r="G60" s="45" t="s">
        <v>80</v>
      </c>
      <c r="H60" s="81" t="s">
        <v>80</v>
      </c>
      <c r="I60" s="65" t="s">
        <v>80</v>
      </c>
      <c r="J60" s="65" t="s">
        <v>80</v>
      </c>
      <c r="K60" s="93" t="s">
        <v>80</v>
      </c>
      <c r="L60" s="17"/>
      <c r="M60" s="17"/>
      <c r="N60" s="17"/>
      <c r="O60" s="17"/>
      <c r="Q60" s="17"/>
    </row>
    <row r="61" spans="2:17" x14ac:dyDescent="0.15">
      <c r="B61" s="9" t="s">
        <v>775</v>
      </c>
      <c r="C61" s="83">
        <f>SUM(D61:F61)</f>
        <v>0</v>
      </c>
      <c r="D61" s="62">
        <v>0</v>
      </c>
      <c r="E61" s="62">
        <v>0</v>
      </c>
      <c r="F61" s="10">
        <v>0</v>
      </c>
      <c r="G61" s="84">
        <f>SUM(H61:J61)</f>
        <v>0</v>
      </c>
      <c r="H61" s="85"/>
      <c r="I61" s="62"/>
      <c r="J61" s="62"/>
      <c r="K61" s="32"/>
      <c r="L61" s="17"/>
      <c r="M61" s="17"/>
      <c r="N61" s="17"/>
      <c r="O61" s="17"/>
      <c r="Q61" s="17"/>
    </row>
    <row r="62" spans="2:17" x14ac:dyDescent="0.15">
      <c r="B62" s="12"/>
      <c r="C62" s="83">
        <f>SUM(D62:F62)</f>
        <v>0</v>
      </c>
      <c r="D62" s="83"/>
      <c r="E62" s="83"/>
      <c r="F62" s="86"/>
      <c r="G62" s="87">
        <f>SUM(H62:J62)</f>
        <v>0</v>
      </c>
      <c r="H62" s="88"/>
      <c r="I62" s="83"/>
      <c r="J62" s="83"/>
      <c r="K62" s="32"/>
      <c r="L62" s="17"/>
      <c r="M62" s="17"/>
      <c r="N62" s="17"/>
      <c r="O62" s="17"/>
      <c r="Q62" s="17"/>
    </row>
    <row r="63" spans="2:17" ht="12.6" thickBot="1" x14ac:dyDescent="0.2">
      <c r="B63" s="109" t="s">
        <v>105</v>
      </c>
      <c r="C63" s="89">
        <f t="shared" ref="C63:J63" si="0">SUM(C61:C62)</f>
        <v>0</v>
      </c>
      <c r="D63" s="89">
        <f t="shared" si="0"/>
        <v>0</v>
      </c>
      <c r="E63" s="89">
        <f t="shared" si="0"/>
        <v>0</v>
      </c>
      <c r="F63" s="89">
        <f t="shared" si="0"/>
        <v>0</v>
      </c>
      <c r="G63" s="90">
        <f t="shared" si="0"/>
        <v>0</v>
      </c>
      <c r="H63" s="91">
        <f t="shared" si="0"/>
        <v>0</v>
      </c>
      <c r="I63" s="91">
        <f t="shared" si="0"/>
        <v>0</v>
      </c>
      <c r="J63" s="91">
        <f t="shared" si="0"/>
        <v>0</v>
      </c>
      <c r="K63" s="94">
        <f>IF(E12="-",-G63,(C63+F68)*E12-G63)</f>
        <v>0</v>
      </c>
      <c r="L63" s="17"/>
      <c r="M63" s="17"/>
      <c r="N63" s="17"/>
      <c r="O63" s="17"/>
      <c r="Q63" s="17"/>
    </row>
    <row r="64" spans="2:17" ht="12.6" thickBot="1" x14ac:dyDescent="0.2">
      <c r="C64" s="17"/>
      <c r="D64" s="17"/>
      <c r="E64" s="17"/>
      <c r="F64" s="17"/>
      <c r="G64" s="17"/>
      <c r="H64" s="17"/>
      <c r="I64" s="17"/>
      <c r="J64" s="17"/>
      <c r="L64" s="17"/>
    </row>
    <row r="65" spans="2:14" x14ac:dyDescent="0.15">
      <c r="C65" s="17"/>
      <c r="D65" s="17"/>
      <c r="E65" s="17"/>
      <c r="F65" s="41" t="s">
        <v>81</v>
      </c>
      <c r="G65" s="17"/>
      <c r="H65" s="17"/>
      <c r="I65" s="17"/>
      <c r="L65" s="17"/>
    </row>
    <row r="66" spans="2:14" x14ac:dyDescent="0.15">
      <c r="C66" s="17"/>
      <c r="D66" s="17"/>
      <c r="E66" s="17"/>
      <c r="F66" s="42" t="s">
        <v>83</v>
      </c>
      <c r="G66" s="17"/>
      <c r="H66" s="17"/>
      <c r="I66" s="17"/>
      <c r="L66" s="17"/>
    </row>
    <row r="67" spans="2:14" x14ac:dyDescent="0.15">
      <c r="C67" s="17"/>
      <c r="D67" s="17"/>
      <c r="E67" s="17"/>
      <c r="F67" s="74" t="s">
        <v>80</v>
      </c>
      <c r="G67" s="17"/>
      <c r="H67" s="17"/>
      <c r="I67" s="17"/>
      <c r="L67" s="17"/>
    </row>
    <row r="68" spans="2:14" ht="12.6" thickBot="1" x14ac:dyDescent="0.2">
      <c r="C68" s="17"/>
      <c r="D68" s="17"/>
      <c r="E68" s="17"/>
      <c r="F68" s="75"/>
      <c r="G68" s="17"/>
      <c r="H68" s="17"/>
      <c r="I68" s="17"/>
      <c r="L68" s="17"/>
    </row>
    <row r="69" spans="2:14" x14ac:dyDescent="0.15">
      <c r="C69" s="17"/>
      <c r="D69" s="17"/>
      <c r="E69" s="17"/>
      <c r="F69" s="17"/>
      <c r="G69" s="17"/>
      <c r="H69" s="17"/>
      <c r="I69" s="17"/>
      <c r="L69" s="17"/>
    </row>
    <row r="70" spans="2:14" x14ac:dyDescent="0.15">
      <c r="C70" s="17"/>
      <c r="D70" s="17"/>
      <c r="E70" s="17"/>
      <c r="F70" s="17"/>
      <c r="G70" s="17"/>
      <c r="H70" s="17"/>
      <c r="I70" s="17"/>
      <c r="L70" s="17"/>
    </row>
    <row r="71" spans="2:14" x14ac:dyDescent="0.15">
      <c r="C71" s="17"/>
      <c r="D71" s="17"/>
      <c r="E71" s="17"/>
      <c r="F71" s="17"/>
      <c r="G71" s="17"/>
      <c r="H71" s="17"/>
      <c r="I71" s="17"/>
      <c r="J71" s="17"/>
      <c r="L71" s="17"/>
    </row>
    <row r="72" spans="2:14" ht="12.6" thickBot="1" x14ac:dyDescent="0.2">
      <c r="B72" s="1" t="s">
        <v>84</v>
      </c>
      <c r="D72" s="1" t="s">
        <v>85</v>
      </c>
      <c r="N72" s="17"/>
    </row>
    <row r="73" spans="2:14" x14ac:dyDescent="0.15">
      <c r="B73" s="95" t="s">
        <v>86</v>
      </c>
      <c r="C73" s="96"/>
      <c r="D73" s="97">
        <f>I22</f>
        <v>0</v>
      </c>
      <c r="F73" s="17"/>
      <c r="N73" s="17"/>
    </row>
    <row r="74" spans="2:14" x14ac:dyDescent="0.15">
      <c r="B74" s="50" t="s">
        <v>87</v>
      </c>
      <c r="C74" s="98"/>
      <c r="D74" s="99">
        <f>G36</f>
        <v>0</v>
      </c>
      <c r="F74" s="17"/>
      <c r="N74" s="17"/>
    </row>
    <row r="75" spans="2:14" x14ac:dyDescent="0.15">
      <c r="B75" s="50" t="s">
        <v>88</v>
      </c>
      <c r="C75" s="98"/>
      <c r="D75" s="99">
        <f>K50</f>
        <v>0</v>
      </c>
      <c r="F75" s="17"/>
      <c r="N75" s="17"/>
    </row>
    <row r="76" spans="2:14" x14ac:dyDescent="0.15">
      <c r="B76" s="50" t="s">
        <v>89</v>
      </c>
      <c r="C76" s="100"/>
      <c r="D76" s="101">
        <f>K63</f>
        <v>0</v>
      </c>
      <c r="F76" s="17"/>
      <c r="N76" s="17"/>
    </row>
    <row r="77" spans="2:14" ht="12.6" thickBot="1" x14ac:dyDescent="0.2">
      <c r="B77" s="102" t="s">
        <v>90</v>
      </c>
      <c r="C77" s="103"/>
      <c r="D77" s="55">
        <f>SUM(D73:D76)</f>
        <v>0</v>
      </c>
      <c r="F77" s="17"/>
      <c r="N77" s="17"/>
    </row>
    <row r="78" spans="2:14" x14ac:dyDescent="0.15">
      <c r="N78" s="17"/>
    </row>
    <row r="79" spans="2:14" x14ac:dyDescent="0.15">
      <c r="B79" s="1" t="s">
        <v>529</v>
      </c>
    </row>
    <row r="80" spans="2:14" ht="12.6" thickBot="1" x14ac:dyDescent="0.2">
      <c r="B80" s="1" t="s">
        <v>91</v>
      </c>
    </row>
    <row r="81" spans="2:13" x14ac:dyDescent="0.15">
      <c r="B81" s="57"/>
      <c r="C81" s="18" t="s">
        <v>5</v>
      </c>
      <c r="D81" s="18" t="s">
        <v>55</v>
      </c>
      <c r="E81" s="18" t="s">
        <v>92</v>
      </c>
      <c r="F81" s="4" t="s">
        <v>93</v>
      </c>
      <c r="G81" s="19" t="s">
        <v>94</v>
      </c>
      <c r="H81" s="5" t="s">
        <v>95</v>
      </c>
    </row>
    <row r="82" spans="2:13" x14ac:dyDescent="0.15">
      <c r="B82" s="44" t="s">
        <v>551</v>
      </c>
      <c r="C82" s="21" t="s">
        <v>96</v>
      </c>
      <c r="D82" s="21" t="s">
        <v>97</v>
      </c>
      <c r="E82" s="21" t="s">
        <v>98</v>
      </c>
      <c r="F82" s="7" t="s">
        <v>99</v>
      </c>
      <c r="G82" s="22" t="s">
        <v>100</v>
      </c>
      <c r="H82" s="8"/>
    </row>
    <row r="83" spans="2:13" x14ac:dyDescent="0.15">
      <c r="B83" s="44"/>
      <c r="C83" s="21"/>
      <c r="D83" s="21"/>
      <c r="E83" s="21" t="s">
        <v>64</v>
      </c>
      <c r="F83" s="7" t="s">
        <v>542</v>
      </c>
      <c r="G83" s="22"/>
      <c r="H83" s="8" t="s">
        <v>543</v>
      </c>
    </row>
    <row r="84" spans="2:13" x14ac:dyDescent="0.15">
      <c r="B84" s="44"/>
      <c r="C84" s="21" t="s">
        <v>101</v>
      </c>
      <c r="D84" s="21" t="s">
        <v>102</v>
      </c>
      <c r="E84" s="21" t="s">
        <v>103</v>
      </c>
      <c r="F84" s="82" t="s">
        <v>104</v>
      </c>
      <c r="G84" s="45" t="s">
        <v>104</v>
      </c>
      <c r="H84" s="46" t="s">
        <v>68</v>
      </c>
    </row>
    <row r="85" spans="2:13" x14ac:dyDescent="0.15">
      <c r="B85" s="25"/>
      <c r="C85" s="104"/>
      <c r="D85" s="105"/>
      <c r="E85" s="68"/>
      <c r="F85" s="106">
        <f>(C85+D85)*E85</f>
        <v>0</v>
      </c>
      <c r="G85" s="107"/>
      <c r="H85" s="32"/>
    </row>
    <row r="86" spans="2:13" x14ac:dyDescent="0.15">
      <c r="B86" s="50"/>
      <c r="C86" s="30"/>
      <c r="D86" s="105"/>
      <c r="E86" s="68"/>
      <c r="F86" s="106">
        <f>(C86+D86)*E86</f>
        <v>0</v>
      </c>
      <c r="G86" s="108"/>
      <c r="H86" s="32"/>
    </row>
    <row r="87" spans="2:13" ht="12.6" thickBot="1" x14ac:dyDescent="0.2">
      <c r="B87" s="109" t="s">
        <v>105</v>
      </c>
      <c r="C87" s="70"/>
      <c r="D87" s="70"/>
      <c r="E87" s="71"/>
      <c r="F87" s="110">
        <f>SUM(F85:F86)</f>
        <v>0</v>
      </c>
      <c r="G87" s="111">
        <f>SUM(G85:G86)</f>
        <v>0</v>
      </c>
      <c r="H87" s="55">
        <f>IF(E12="-",-G87,F87*E12-G87)</f>
        <v>0</v>
      </c>
    </row>
    <row r="88" spans="2:13" x14ac:dyDescent="0.15">
      <c r="F88" s="1" t="s">
        <v>106</v>
      </c>
    </row>
    <row r="90" spans="2:13" x14ac:dyDescent="0.15">
      <c r="B90" s="1" t="s">
        <v>531</v>
      </c>
    </row>
    <row r="91" spans="2:13" ht="12.6" thickBot="1" x14ac:dyDescent="0.2">
      <c r="B91" s="1" t="s">
        <v>532</v>
      </c>
    </row>
    <row r="92" spans="2:13" ht="13.5" customHeight="1" x14ac:dyDescent="0.15">
      <c r="B92" s="112"/>
      <c r="C92" s="555" t="s">
        <v>520</v>
      </c>
      <c r="D92" s="493"/>
      <c r="E92" s="472"/>
      <c r="F92" s="555" t="s">
        <v>521</v>
      </c>
      <c r="G92" s="493"/>
      <c r="H92" s="472"/>
      <c r="I92" s="555" t="s">
        <v>522</v>
      </c>
      <c r="J92" s="493"/>
      <c r="K92" s="18" t="s">
        <v>118</v>
      </c>
      <c r="L92" s="18" t="s">
        <v>116</v>
      </c>
      <c r="M92" s="5" t="s">
        <v>117</v>
      </c>
    </row>
    <row r="93" spans="2:13" x14ac:dyDescent="0.15">
      <c r="B93" s="44" t="s">
        <v>551</v>
      </c>
      <c r="C93" s="21" t="s">
        <v>108</v>
      </c>
      <c r="D93" s="21" t="s">
        <v>533</v>
      </c>
      <c r="E93" s="21" t="s">
        <v>109</v>
      </c>
      <c r="F93" s="21" t="s">
        <v>544</v>
      </c>
      <c r="G93" s="21" t="s">
        <v>546</v>
      </c>
      <c r="H93" s="21" t="s">
        <v>110</v>
      </c>
      <c r="I93" s="21" t="s">
        <v>523</v>
      </c>
      <c r="J93" s="21" t="s">
        <v>524</v>
      </c>
      <c r="L93" s="21" t="s">
        <v>119</v>
      </c>
      <c r="M93" s="8"/>
    </row>
    <row r="94" spans="2:13" x14ac:dyDescent="0.15">
      <c r="B94" s="113"/>
      <c r="C94" s="21" t="s">
        <v>111</v>
      </c>
      <c r="D94" s="21" t="s">
        <v>534</v>
      </c>
      <c r="E94" s="21" t="s">
        <v>555</v>
      </c>
      <c r="F94" s="21" t="s">
        <v>545</v>
      </c>
      <c r="G94" s="21" t="s">
        <v>113</v>
      </c>
      <c r="H94" s="21" t="s">
        <v>547</v>
      </c>
      <c r="I94" s="21" t="s">
        <v>112</v>
      </c>
      <c r="J94" s="21" t="s">
        <v>113</v>
      </c>
      <c r="K94" s="7" t="s">
        <v>548</v>
      </c>
      <c r="L94" s="62"/>
      <c r="M94" s="8" t="s">
        <v>120</v>
      </c>
    </row>
    <row r="95" spans="2:13" x14ac:dyDescent="0.15">
      <c r="B95" s="113"/>
      <c r="C95" s="21" t="s">
        <v>134</v>
      </c>
      <c r="D95" s="21" t="s">
        <v>135</v>
      </c>
      <c r="E95" s="21" t="s">
        <v>154</v>
      </c>
      <c r="F95" s="21" t="s">
        <v>134</v>
      </c>
      <c r="G95" s="21" t="s">
        <v>135</v>
      </c>
      <c r="H95" s="21" t="s">
        <v>154</v>
      </c>
      <c r="I95" s="21" t="s">
        <v>525</v>
      </c>
      <c r="J95" s="21" t="s">
        <v>526</v>
      </c>
      <c r="K95" s="7" t="s">
        <v>154</v>
      </c>
      <c r="L95" s="65" t="s">
        <v>155</v>
      </c>
      <c r="M95" s="46" t="s">
        <v>139</v>
      </c>
    </row>
    <row r="96" spans="2:13" x14ac:dyDescent="0.15">
      <c r="B96" s="25"/>
      <c r="C96" s="104"/>
      <c r="D96" s="114"/>
      <c r="E96" s="29">
        <f>+C96*D96*L96/1000</f>
        <v>0</v>
      </c>
      <c r="F96" s="115"/>
      <c r="G96" s="116"/>
      <c r="H96" s="29">
        <f>+F96*G96*L96/1000</f>
        <v>0</v>
      </c>
      <c r="I96" s="115"/>
      <c r="J96" s="116"/>
      <c r="K96" s="106">
        <f>+I96*J96*L96/1000</f>
        <v>0</v>
      </c>
      <c r="L96" s="83"/>
      <c r="M96" s="118"/>
    </row>
    <row r="97" spans="2:13" x14ac:dyDescent="0.15">
      <c r="B97" s="50"/>
      <c r="C97" s="30"/>
      <c r="D97" s="68"/>
      <c r="E97" s="29">
        <f>+C97*D97*L97/1000</f>
        <v>0</v>
      </c>
      <c r="F97" s="106"/>
      <c r="G97" s="29"/>
      <c r="H97" s="29">
        <f>+F97*G97*L97/1000</f>
        <v>0</v>
      </c>
      <c r="I97" s="106"/>
      <c r="J97" s="29"/>
      <c r="K97" s="106">
        <f>+I97*J97*L97/1000</f>
        <v>0</v>
      </c>
      <c r="L97" s="83"/>
      <c r="M97" s="118"/>
    </row>
    <row r="98" spans="2:13" ht="12.6" thickBot="1" x14ac:dyDescent="0.2">
      <c r="B98" s="109" t="s">
        <v>105</v>
      </c>
      <c r="C98" s="128">
        <f t="shared" ref="C98:H98" si="1">SUM(C96:C97)</f>
        <v>0</v>
      </c>
      <c r="D98" s="128">
        <f t="shared" si="1"/>
        <v>0</v>
      </c>
      <c r="E98" s="117">
        <f t="shared" si="1"/>
        <v>0</v>
      </c>
      <c r="F98" s="117">
        <f t="shared" si="1"/>
        <v>0</v>
      </c>
      <c r="G98" s="117">
        <f t="shared" si="1"/>
        <v>0</v>
      </c>
      <c r="H98" s="117">
        <f t="shared" si="1"/>
        <v>0</v>
      </c>
      <c r="I98" s="38"/>
      <c r="J98" s="38"/>
      <c r="K98" s="119">
        <f>SUM(K96:K97)</f>
        <v>0</v>
      </c>
      <c r="L98" s="89">
        <f>SUM(L96:L97)</f>
        <v>0</v>
      </c>
      <c r="M98" s="55">
        <f>+E98+H98-K98</f>
        <v>0</v>
      </c>
    </row>
    <row r="99" spans="2:13" x14ac:dyDescent="0.15">
      <c r="E99" s="1" t="s">
        <v>114</v>
      </c>
      <c r="H99" s="1" t="s">
        <v>115</v>
      </c>
      <c r="K99" s="1" t="s">
        <v>121</v>
      </c>
    </row>
    <row r="101" spans="2:13" x14ac:dyDescent="0.15">
      <c r="B101" s="1" t="s">
        <v>549</v>
      </c>
    </row>
    <row r="102" spans="2:13" x14ac:dyDescent="0.15">
      <c r="B102" s="1" t="s">
        <v>550</v>
      </c>
    </row>
    <row r="104" spans="2:13" ht="12.6" thickBot="1" x14ac:dyDescent="0.2">
      <c r="B104" s="1" t="s">
        <v>122</v>
      </c>
    </row>
    <row r="105" spans="2:13" ht="13.5" customHeight="1" x14ac:dyDescent="0.15">
      <c r="B105" s="112"/>
      <c r="C105" s="555" t="s">
        <v>123</v>
      </c>
      <c r="D105" s="493"/>
      <c r="E105" s="472"/>
      <c r="F105" s="555" t="s">
        <v>124</v>
      </c>
      <c r="G105" s="493"/>
      <c r="H105" s="472"/>
      <c r="I105" s="18" t="s">
        <v>116</v>
      </c>
      <c r="J105" s="5" t="s">
        <v>117</v>
      </c>
    </row>
    <row r="106" spans="2:13" x14ac:dyDescent="0.15">
      <c r="B106" s="44" t="s">
        <v>551</v>
      </c>
      <c r="C106" s="21" t="s">
        <v>125</v>
      </c>
      <c r="D106" s="21" t="s">
        <v>126</v>
      </c>
      <c r="E106" s="21" t="s">
        <v>109</v>
      </c>
      <c r="F106" s="21" t="s">
        <v>127</v>
      </c>
      <c r="G106" s="21" t="s">
        <v>128</v>
      </c>
      <c r="H106" s="21" t="s">
        <v>129</v>
      </c>
      <c r="I106" s="21" t="s">
        <v>119</v>
      </c>
      <c r="J106" s="8"/>
    </row>
    <row r="107" spans="2:13" x14ac:dyDescent="0.15">
      <c r="B107" s="44"/>
      <c r="C107" s="21" t="s">
        <v>130</v>
      </c>
      <c r="D107" s="21" t="s">
        <v>131</v>
      </c>
      <c r="E107" s="21" t="s">
        <v>552</v>
      </c>
      <c r="F107" s="21" t="s">
        <v>132</v>
      </c>
      <c r="G107" s="21" t="s">
        <v>113</v>
      </c>
      <c r="H107" s="21" t="s">
        <v>553</v>
      </c>
      <c r="I107" s="21"/>
      <c r="J107" s="8" t="s">
        <v>133</v>
      </c>
    </row>
    <row r="108" spans="2:13" x14ac:dyDescent="0.15">
      <c r="B108" s="44"/>
      <c r="C108" s="21" t="s">
        <v>134</v>
      </c>
      <c r="D108" s="21" t="s">
        <v>135</v>
      </c>
      <c r="E108" s="21" t="s">
        <v>67</v>
      </c>
      <c r="F108" s="21" t="s">
        <v>136</v>
      </c>
      <c r="G108" s="21" t="s">
        <v>137</v>
      </c>
      <c r="H108" s="21" t="s">
        <v>67</v>
      </c>
      <c r="I108" s="65" t="s">
        <v>138</v>
      </c>
      <c r="J108" s="46" t="s">
        <v>139</v>
      </c>
    </row>
    <row r="109" spans="2:13" x14ac:dyDescent="0.15">
      <c r="B109" s="25"/>
      <c r="C109" s="29"/>
      <c r="D109" s="29"/>
      <c r="E109" s="29">
        <f>C109*D109*I109/1000</f>
        <v>0</v>
      </c>
      <c r="F109" s="68"/>
      <c r="G109" s="29"/>
      <c r="H109" s="29">
        <f>+F109*G109*I109/1000</f>
        <v>0</v>
      </c>
      <c r="I109" s="83"/>
      <c r="J109" s="118"/>
    </row>
    <row r="110" spans="2:13" x14ac:dyDescent="0.15">
      <c r="B110" s="50"/>
      <c r="C110" s="29"/>
      <c r="D110" s="29"/>
      <c r="E110" s="29">
        <f>C110*D110*I110/1000</f>
        <v>0</v>
      </c>
      <c r="F110" s="68"/>
      <c r="G110" s="29"/>
      <c r="H110" s="29">
        <f>+F110*G110*I110/1000</f>
        <v>0</v>
      </c>
      <c r="I110" s="83"/>
      <c r="J110" s="118"/>
    </row>
    <row r="111" spans="2:13" ht="12.6" thickBot="1" x14ac:dyDescent="0.2">
      <c r="B111" s="109" t="s">
        <v>105</v>
      </c>
      <c r="C111" s="38"/>
      <c r="D111" s="38"/>
      <c r="E111" s="117">
        <f>SUM(E109:E110)</f>
        <v>0</v>
      </c>
      <c r="F111" s="71"/>
      <c r="G111" s="38"/>
      <c r="H111" s="117">
        <f>SUM(H109:H110)</f>
        <v>0</v>
      </c>
      <c r="I111" s="89">
        <f>SUM(I109:I110)</f>
        <v>0</v>
      </c>
      <c r="J111" s="55">
        <f>+E111-H111</f>
        <v>0</v>
      </c>
    </row>
    <row r="112" spans="2:13" x14ac:dyDescent="0.15">
      <c r="E112" s="1" t="s">
        <v>140</v>
      </c>
      <c r="H112" s="1" t="s">
        <v>141</v>
      </c>
    </row>
    <row r="113" spans="2:10" x14ac:dyDescent="0.15">
      <c r="F113" s="17"/>
    </row>
    <row r="114" spans="2:10" ht="12.6" thickBot="1" x14ac:dyDescent="0.2">
      <c r="B114" s="1" t="s">
        <v>244</v>
      </c>
    </row>
    <row r="115" spans="2:10" ht="13.5" customHeight="1" x14ac:dyDescent="0.15">
      <c r="B115" s="112"/>
      <c r="C115" s="555" t="s">
        <v>142</v>
      </c>
      <c r="D115" s="493"/>
      <c r="E115" s="472"/>
      <c r="F115" s="555" t="s">
        <v>143</v>
      </c>
      <c r="G115" s="493"/>
      <c r="H115" s="472"/>
      <c r="I115" s="18" t="s">
        <v>116</v>
      </c>
      <c r="J115" s="5" t="s">
        <v>117</v>
      </c>
    </row>
    <row r="116" spans="2:10" x14ac:dyDescent="0.15">
      <c r="B116" s="44" t="s">
        <v>551</v>
      </c>
      <c r="C116" s="21" t="s">
        <v>144</v>
      </c>
      <c r="D116" s="21" t="s">
        <v>145</v>
      </c>
      <c r="E116" s="21" t="s">
        <v>109</v>
      </c>
      <c r="F116" s="21" t="s">
        <v>146</v>
      </c>
      <c r="G116" s="21" t="s">
        <v>147</v>
      </c>
      <c r="H116" s="21" t="s">
        <v>148</v>
      </c>
      <c r="I116" s="21" t="s">
        <v>149</v>
      </c>
      <c r="J116" s="8"/>
    </row>
    <row r="117" spans="2:10" x14ac:dyDescent="0.15">
      <c r="B117" s="113"/>
      <c r="C117" s="21"/>
      <c r="D117" s="21" t="s">
        <v>150</v>
      </c>
      <c r="E117" s="21" t="s">
        <v>552</v>
      </c>
      <c r="F117" s="21"/>
      <c r="G117" s="21" t="s">
        <v>151</v>
      </c>
      <c r="H117" s="21" t="s">
        <v>554</v>
      </c>
      <c r="I117" s="21"/>
      <c r="J117" s="8" t="s">
        <v>152</v>
      </c>
    </row>
    <row r="118" spans="2:10" x14ac:dyDescent="0.15">
      <c r="B118" s="23"/>
      <c r="C118" s="21" t="s">
        <v>136</v>
      </c>
      <c r="D118" s="21" t="s">
        <v>153</v>
      </c>
      <c r="E118" s="21" t="s">
        <v>154</v>
      </c>
      <c r="F118" s="21" t="s">
        <v>136</v>
      </c>
      <c r="G118" s="21" t="s">
        <v>153</v>
      </c>
      <c r="H118" s="21" t="s">
        <v>154</v>
      </c>
      <c r="I118" s="65" t="s">
        <v>155</v>
      </c>
      <c r="J118" s="46" t="s">
        <v>139</v>
      </c>
    </row>
    <row r="119" spans="2:10" x14ac:dyDescent="0.15">
      <c r="B119" s="12"/>
      <c r="C119" s="116"/>
      <c r="D119" s="116"/>
      <c r="E119" s="29">
        <f>C119*D119*I119/1000</f>
        <v>0</v>
      </c>
      <c r="F119" s="114"/>
      <c r="G119" s="116"/>
      <c r="H119" s="29">
        <f>+F119*G119*I119/1000</f>
        <v>0</v>
      </c>
      <c r="I119" s="120"/>
      <c r="J119" s="118"/>
    </row>
    <row r="120" spans="2:10" x14ac:dyDescent="0.15">
      <c r="B120" s="12"/>
      <c r="C120" s="116"/>
      <c r="D120" s="116"/>
      <c r="E120" s="29">
        <f>C120*D120*I120/1000</f>
        <v>0</v>
      </c>
      <c r="F120" s="114"/>
      <c r="G120" s="116"/>
      <c r="H120" s="29">
        <f>+F120*G120*I120/1000</f>
        <v>0</v>
      </c>
      <c r="I120" s="120"/>
      <c r="J120" s="118"/>
    </row>
    <row r="121" spans="2:10" ht="12.6" thickBot="1" x14ac:dyDescent="0.2">
      <c r="B121" s="109" t="s">
        <v>105</v>
      </c>
      <c r="C121" s="38"/>
      <c r="D121" s="38"/>
      <c r="E121" s="117">
        <f>SUM(E119:E120)</f>
        <v>0</v>
      </c>
      <c r="F121" s="71"/>
      <c r="G121" s="38"/>
      <c r="H121" s="117">
        <f>SUM(H119:H120)</f>
        <v>0</v>
      </c>
      <c r="I121" s="89">
        <f>SUM(I119:I119)</f>
        <v>0</v>
      </c>
      <c r="J121" s="55">
        <f>+E121-H121</f>
        <v>0</v>
      </c>
    </row>
    <row r="122" spans="2:10" x14ac:dyDescent="0.15">
      <c r="E122" s="1" t="s">
        <v>140</v>
      </c>
      <c r="H122" s="1" t="s">
        <v>141</v>
      </c>
    </row>
    <row r="123" spans="2:10" x14ac:dyDescent="0.15">
      <c r="F123" s="17"/>
    </row>
    <row r="124" spans="2:10" ht="12.6" thickBot="1" x14ac:dyDescent="0.2">
      <c r="B124" s="1" t="s">
        <v>556</v>
      </c>
    </row>
    <row r="125" spans="2:10" ht="14.25" customHeight="1" thickBot="1" x14ac:dyDescent="0.2">
      <c r="B125" s="395" t="s">
        <v>557</v>
      </c>
      <c r="C125" s="577"/>
      <c r="D125" s="578"/>
      <c r="E125" s="578"/>
      <c r="F125" s="578"/>
      <c r="G125" s="579"/>
    </row>
    <row r="126" spans="2:10" x14ac:dyDescent="0.15">
      <c r="I126" s="121"/>
    </row>
    <row r="127" spans="2:10" ht="12.6" thickBot="1" x14ac:dyDescent="0.2">
      <c r="B127" s="1" t="s">
        <v>558</v>
      </c>
    </row>
    <row r="128" spans="2:10" x14ac:dyDescent="0.15">
      <c r="B128" s="57" t="s">
        <v>156</v>
      </c>
      <c r="C128" s="18" t="s">
        <v>5</v>
      </c>
      <c r="D128" s="18" t="s">
        <v>157</v>
      </c>
      <c r="E128" s="4" t="s">
        <v>158</v>
      </c>
      <c r="F128" s="18" t="s">
        <v>561</v>
      </c>
      <c r="G128" s="18" t="s">
        <v>159</v>
      </c>
      <c r="H128" s="396" t="s">
        <v>160</v>
      </c>
      <c r="I128" s="18" t="s">
        <v>770</v>
      </c>
      <c r="J128" s="5" t="s">
        <v>18</v>
      </c>
    </row>
    <row r="129" spans="2:10" x14ac:dyDescent="0.15">
      <c r="B129" s="6" t="s">
        <v>25</v>
      </c>
      <c r="C129" s="21" t="s">
        <v>161</v>
      </c>
      <c r="D129" s="21" t="s">
        <v>559</v>
      </c>
      <c r="E129" s="7" t="s">
        <v>562</v>
      </c>
      <c r="F129" s="21" t="s">
        <v>560</v>
      </c>
      <c r="G129" s="21" t="s">
        <v>162</v>
      </c>
      <c r="H129" s="187" t="s">
        <v>163</v>
      </c>
      <c r="I129" s="21" t="s">
        <v>563</v>
      </c>
      <c r="J129" s="8" t="s">
        <v>24</v>
      </c>
    </row>
    <row r="130" spans="2:10" x14ac:dyDescent="0.15">
      <c r="B130" s="44"/>
      <c r="C130" s="21" t="s">
        <v>164</v>
      </c>
      <c r="D130" s="21"/>
      <c r="E130" s="7" t="s">
        <v>268</v>
      </c>
      <c r="F130" s="21"/>
      <c r="G130" s="21"/>
      <c r="H130" s="22" t="s">
        <v>564</v>
      </c>
      <c r="I130" s="21" t="s">
        <v>567</v>
      </c>
      <c r="J130" s="8" t="s">
        <v>565</v>
      </c>
    </row>
    <row r="131" spans="2:10" x14ac:dyDescent="0.15">
      <c r="B131" s="44"/>
      <c r="C131" s="65" t="s">
        <v>155</v>
      </c>
      <c r="D131" s="65" t="s">
        <v>44</v>
      </c>
      <c r="E131" s="82" t="s">
        <v>80</v>
      </c>
      <c r="F131" s="65" t="s">
        <v>165</v>
      </c>
      <c r="G131" s="65" t="s">
        <v>165</v>
      </c>
      <c r="H131" s="45" t="s">
        <v>166</v>
      </c>
      <c r="I131" s="65" t="s">
        <v>80</v>
      </c>
      <c r="J131" s="46" t="s">
        <v>80</v>
      </c>
    </row>
    <row r="132" spans="2:10" s="17" customFormat="1" x14ac:dyDescent="0.15">
      <c r="B132" s="122"/>
      <c r="C132" s="68"/>
      <c r="D132" s="68"/>
      <c r="E132" s="33">
        <f>C132*10*D132/1000</f>
        <v>0</v>
      </c>
      <c r="F132" s="68"/>
      <c r="G132" s="68"/>
      <c r="H132" s="123">
        <f>+C132-F132+G132</f>
        <v>0</v>
      </c>
      <c r="I132" s="68">
        <f>D132*10*H132/1000</f>
        <v>0</v>
      </c>
      <c r="J132" s="32"/>
    </row>
    <row r="133" spans="2:10" s="17" customFormat="1" x14ac:dyDescent="0.15">
      <c r="B133" s="122"/>
      <c r="C133" s="68"/>
      <c r="D133" s="68"/>
      <c r="E133" s="33">
        <f>C133*10*D133/1000</f>
        <v>0</v>
      </c>
      <c r="F133" s="68"/>
      <c r="G133" s="68"/>
      <c r="H133" s="123">
        <f>+C133-F133+G133</f>
        <v>0</v>
      </c>
      <c r="I133" s="68">
        <f>D133*10*H133/1000</f>
        <v>0</v>
      </c>
      <c r="J133" s="32"/>
    </row>
    <row r="134" spans="2:10" s="17" customFormat="1" x14ac:dyDescent="0.15">
      <c r="B134" s="122"/>
      <c r="C134" s="68"/>
      <c r="D134" s="68"/>
      <c r="E134" s="33">
        <f>C134*10*D134/1000</f>
        <v>0</v>
      </c>
      <c r="F134" s="68"/>
      <c r="G134" s="68"/>
      <c r="H134" s="123">
        <f>+C134-F134+G134</f>
        <v>0</v>
      </c>
      <c r="I134" s="68">
        <f>D134*10*H134/1000</f>
        <v>0</v>
      </c>
      <c r="J134" s="32"/>
    </row>
    <row r="135" spans="2:10" s="17" customFormat="1" x14ac:dyDescent="0.15">
      <c r="B135" s="122"/>
      <c r="C135" s="68"/>
      <c r="D135" s="68"/>
      <c r="E135" s="33">
        <f>C135*10*D135/1000</f>
        <v>0</v>
      </c>
      <c r="F135" s="68"/>
      <c r="G135" s="68"/>
      <c r="H135" s="123">
        <f>+C135-F135+G135</f>
        <v>0</v>
      </c>
      <c r="I135" s="68">
        <f>D135*10*H135/1000</f>
        <v>0</v>
      </c>
      <c r="J135" s="32"/>
    </row>
    <row r="136" spans="2:10" s="17" customFormat="1" ht="12.6" thickBot="1" x14ac:dyDescent="0.2">
      <c r="B136" s="109" t="s">
        <v>105</v>
      </c>
      <c r="C136" s="71"/>
      <c r="D136" s="71"/>
      <c r="E136" s="73">
        <f>SUM(E132:E135)</f>
        <v>0</v>
      </c>
      <c r="F136" s="73">
        <f>SUM(F132:F135)</f>
        <v>0</v>
      </c>
      <c r="G136" s="73">
        <f>SUM(G132:G135)</f>
        <v>0</v>
      </c>
      <c r="H136" s="125"/>
      <c r="I136" s="73">
        <f>SUM(I132:I135)</f>
        <v>0</v>
      </c>
      <c r="J136" s="55">
        <f>IF(E12="-",-I136,E136*E12-I136)</f>
        <v>0</v>
      </c>
    </row>
    <row r="137" spans="2:10" x14ac:dyDescent="0.15">
      <c r="E137" s="129" t="s">
        <v>171</v>
      </c>
      <c r="F137" s="129"/>
      <c r="G137" s="129"/>
      <c r="H137" s="129"/>
      <c r="I137" s="129" t="s">
        <v>172</v>
      </c>
    </row>
    <row r="139" spans="2:10" ht="12.6" thickBot="1" x14ac:dyDescent="0.2">
      <c r="B139" s="1" t="s">
        <v>566</v>
      </c>
    </row>
    <row r="140" spans="2:10" x14ac:dyDescent="0.15">
      <c r="B140" s="57" t="s">
        <v>156</v>
      </c>
      <c r="C140" s="18" t="s">
        <v>5</v>
      </c>
      <c r="D140" s="18" t="s">
        <v>157</v>
      </c>
      <c r="E140" s="4" t="s">
        <v>158</v>
      </c>
      <c r="F140" s="19" t="s">
        <v>173</v>
      </c>
      <c r="G140" s="18" t="s">
        <v>771</v>
      </c>
      <c r="H140" s="5" t="s">
        <v>18</v>
      </c>
      <c r="I140" s="20"/>
    </row>
    <row r="141" spans="2:10" x14ac:dyDescent="0.15">
      <c r="B141" s="6" t="s">
        <v>25</v>
      </c>
      <c r="C141" s="21" t="s">
        <v>161</v>
      </c>
      <c r="D141" s="21" t="s">
        <v>559</v>
      </c>
      <c r="E141" s="126" t="s">
        <v>563</v>
      </c>
      <c r="F141" s="22" t="s">
        <v>175</v>
      </c>
      <c r="G141" s="21" t="s">
        <v>563</v>
      </c>
      <c r="H141" s="8"/>
    </row>
    <row r="142" spans="2:10" x14ac:dyDescent="0.15">
      <c r="B142" s="44"/>
      <c r="C142" s="21" t="s">
        <v>164</v>
      </c>
      <c r="D142" s="21"/>
      <c r="E142" s="7" t="s">
        <v>268</v>
      </c>
      <c r="F142" s="22" t="s">
        <v>176</v>
      </c>
      <c r="G142" s="21" t="s">
        <v>568</v>
      </c>
      <c r="H142" s="8" t="s">
        <v>569</v>
      </c>
    </row>
    <row r="143" spans="2:10" x14ac:dyDescent="0.15">
      <c r="B143" s="44"/>
      <c r="C143" s="65" t="s">
        <v>177</v>
      </c>
      <c r="D143" s="65" t="s">
        <v>44</v>
      </c>
      <c r="E143" s="82" t="s">
        <v>104</v>
      </c>
      <c r="F143" s="45" t="s">
        <v>178</v>
      </c>
      <c r="G143" s="65" t="s">
        <v>80</v>
      </c>
      <c r="H143" s="46" t="s">
        <v>80</v>
      </c>
    </row>
    <row r="144" spans="2:10" x14ac:dyDescent="0.15">
      <c r="B144" s="12" t="s">
        <v>167</v>
      </c>
      <c r="C144" s="83"/>
      <c r="D144" s="68"/>
      <c r="E144" s="33">
        <f>C144*10*D144/1000</f>
        <v>0</v>
      </c>
      <c r="F144" s="123"/>
      <c r="G144" s="68">
        <f>F144*D144*10/1000</f>
        <v>0</v>
      </c>
      <c r="H144" s="32"/>
    </row>
    <row r="145" spans="2:14" x14ac:dyDescent="0.15">
      <c r="B145" s="12" t="s">
        <v>168</v>
      </c>
      <c r="C145" s="83"/>
      <c r="D145" s="68"/>
      <c r="E145" s="33">
        <f>C145*10*D145/1000</f>
        <v>0</v>
      </c>
      <c r="F145" s="123"/>
      <c r="G145" s="68">
        <f>F145*D145*10/1000</f>
        <v>0</v>
      </c>
      <c r="H145" s="32"/>
    </row>
    <row r="146" spans="2:14" x14ac:dyDescent="0.15">
      <c r="B146" s="12" t="s">
        <v>169</v>
      </c>
      <c r="C146" s="83"/>
      <c r="D146" s="68"/>
      <c r="E146" s="33">
        <f>C146*10*D146/1000</f>
        <v>0</v>
      </c>
      <c r="F146" s="123"/>
      <c r="G146" s="68">
        <f>F146*D146*10/1000</f>
        <v>0</v>
      </c>
      <c r="H146" s="32"/>
    </row>
    <row r="147" spans="2:14" x14ac:dyDescent="0.15">
      <c r="B147" s="12" t="s">
        <v>170</v>
      </c>
      <c r="C147" s="83"/>
      <c r="D147" s="68"/>
      <c r="E147" s="33">
        <f>C147*10*D147/1000</f>
        <v>0</v>
      </c>
      <c r="F147" s="123"/>
      <c r="G147" s="68">
        <f>F147*D147*10/1000</f>
        <v>0</v>
      </c>
      <c r="H147" s="32"/>
    </row>
    <row r="148" spans="2:14" ht="12.6" thickBot="1" x14ac:dyDescent="0.2">
      <c r="B148" s="109" t="s">
        <v>105</v>
      </c>
      <c r="C148" s="127"/>
      <c r="D148" s="71"/>
      <c r="E148" s="73">
        <f>SUM(E144:E147)</f>
        <v>0</v>
      </c>
      <c r="F148" s="125"/>
      <c r="G148" s="128">
        <f>SUM(G144:G147)</f>
        <v>0</v>
      </c>
      <c r="H148" s="55">
        <f>IF(E12="-",-G148,E148*E12-G148)</f>
        <v>0</v>
      </c>
    </row>
    <row r="149" spans="2:14" x14ac:dyDescent="0.15">
      <c r="E149" s="129" t="s">
        <v>179</v>
      </c>
      <c r="F149" s="129"/>
      <c r="G149" s="129" t="s">
        <v>180</v>
      </c>
    </row>
    <row r="151" spans="2:14" ht="12.6" thickBot="1" x14ac:dyDescent="0.2">
      <c r="B151" s="1" t="s">
        <v>574</v>
      </c>
      <c r="I151" s="1" t="s">
        <v>181</v>
      </c>
    </row>
    <row r="152" spans="2:14" x14ac:dyDescent="0.15">
      <c r="B152" s="95" t="s">
        <v>570</v>
      </c>
      <c r="C152" s="59"/>
      <c r="D152" s="59"/>
      <c r="E152" s="59"/>
      <c r="F152" s="59"/>
      <c r="G152" s="59"/>
      <c r="H152" s="61"/>
      <c r="I152" s="97">
        <f>+D77</f>
        <v>0</v>
      </c>
    </row>
    <row r="153" spans="2:14" x14ac:dyDescent="0.15">
      <c r="B153" s="50" t="s">
        <v>571</v>
      </c>
      <c r="C153" s="130"/>
      <c r="D153" s="130"/>
      <c r="E153" s="130"/>
      <c r="F153" s="130"/>
      <c r="G153" s="130"/>
      <c r="H153" s="88"/>
      <c r="I153" s="99">
        <f>+H87</f>
        <v>0</v>
      </c>
      <c r="N153" s="17"/>
    </row>
    <row r="154" spans="2:14" x14ac:dyDescent="0.15">
      <c r="B154" s="50" t="s">
        <v>572</v>
      </c>
      <c r="C154" s="130"/>
      <c r="D154" s="130"/>
      <c r="E154" s="130"/>
      <c r="F154" s="130"/>
      <c r="G154" s="130"/>
      <c r="H154" s="88"/>
      <c r="I154" s="99">
        <f>+J111+J121</f>
        <v>0</v>
      </c>
    </row>
    <row r="155" spans="2:14" x14ac:dyDescent="0.15">
      <c r="B155" s="50" t="s">
        <v>573</v>
      </c>
      <c r="C155" s="130"/>
      <c r="D155" s="130"/>
      <c r="E155" s="130"/>
      <c r="F155" s="130"/>
      <c r="G155" s="130"/>
      <c r="H155" s="88"/>
      <c r="I155" s="99">
        <f>J136+H148</f>
        <v>0</v>
      </c>
    </row>
    <row r="156" spans="2:14" ht="14.25" customHeight="1" thickBot="1" x14ac:dyDescent="0.2">
      <c r="B156" s="479" t="s">
        <v>445</v>
      </c>
      <c r="C156" s="510"/>
      <c r="D156" s="510"/>
      <c r="E156" s="510"/>
      <c r="F156" s="510"/>
      <c r="G156" s="510"/>
      <c r="H156" s="480"/>
      <c r="I156" s="55">
        <f>SUM(I152:I155)</f>
        <v>0</v>
      </c>
    </row>
    <row r="157" spans="2:14" ht="12.75" customHeight="1" x14ac:dyDescent="0.15"/>
    <row r="158" spans="2:14" x14ac:dyDescent="0.15">
      <c r="B158" s="1" t="s">
        <v>183</v>
      </c>
    </row>
    <row r="159" spans="2:14" ht="12.6" thickBot="1" x14ac:dyDescent="0.2">
      <c r="B159" s="1" t="s">
        <v>575</v>
      </c>
    </row>
    <row r="160" spans="2:14" x14ac:dyDescent="0.15">
      <c r="B160" s="57"/>
      <c r="C160" s="18" t="s">
        <v>184</v>
      </c>
      <c r="D160" s="18" t="s">
        <v>185</v>
      </c>
      <c r="E160" s="18" t="s">
        <v>186</v>
      </c>
      <c r="F160" s="18" t="s">
        <v>93</v>
      </c>
      <c r="G160" s="18" t="s">
        <v>174</v>
      </c>
      <c r="H160" s="18" t="s">
        <v>187</v>
      </c>
      <c r="I160" s="5" t="s">
        <v>95</v>
      </c>
      <c r="J160" s="20"/>
    </row>
    <row r="161" spans="2:13" x14ac:dyDescent="0.15">
      <c r="B161" s="44" t="s">
        <v>551</v>
      </c>
      <c r="C161" s="21" t="s">
        <v>188</v>
      </c>
      <c r="D161" s="21"/>
      <c r="E161" s="21" t="s">
        <v>189</v>
      </c>
      <c r="F161" s="21" t="s">
        <v>190</v>
      </c>
      <c r="G161" s="21" t="s">
        <v>191</v>
      </c>
      <c r="H161" s="21" t="s">
        <v>192</v>
      </c>
      <c r="I161" s="8" t="s">
        <v>24</v>
      </c>
    </row>
    <row r="162" spans="2:13" x14ac:dyDescent="0.15">
      <c r="B162" s="44"/>
      <c r="C162" s="21" t="s">
        <v>64</v>
      </c>
      <c r="D162" s="133"/>
      <c r="E162" s="21" t="s">
        <v>268</v>
      </c>
      <c r="F162" s="21"/>
      <c r="G162" s="21"/>
      <c r="H162" s="21" t="s">
        <v>193</v>
      </c>
      <c r="I162" s="8" t="s">
        <v>576</v>
      </c>
    </row>
    <row r="163" spans="2:13" x14ac:dyDescent="0.15">
      <c r="B163" s="44"/>
      <c r="C163" s="21" t="s">
        <v>194</v>
      </c>
      <c r="D163" s="134" t="s">
        <v>195</v>
      </c>
      <c r="E163" s="21" t="s">
        <v>196</v>
      </c>
      <c r="F163" s="21" t="s">
        <v>197</v>
      </c>
      <c r="G163" s="21" t="s">
        <v>197</v>
      </c>
      <c r="H163" s="21" t="s">
        <v>197</v>
      </c>
      <c r="I163" s="8" t="s">
        <v>80</v>
      </c>
    </row>
    <row r="164" spans="2:13" x14ac:dyDescent="0.15">
      <c r="B164" s="44"/>
      <c r="C164" s="21"/>
      <c r="D164" s="134" t="s">
        <v>198</v>
      </c>
      <c r="E164" s="134" t="s">
        <v>198</v>
      </c>
      <c r="F164" s="134" t="s">
        <v>198</v>
      </c>
      <c r="G164" s="134" t="s">
        <v>198</v>
      </c>
      <c r="H164" s="134" t="s">
        <v>198</v>
      </c>
      <c r="I164" s="46"/>
    </row>
    <row r="165" spans="2:13" x14ac:dyDescent="0.15">
      <c r="B165" s="50"/>
      <c r="C165" s="114"/>
      <c r="D165" s="68"/>
      <c r="E165" s="135">
        <f>C165*10*D165</f>
        <v>0</v>
      </c>
      <c r="F165" s="83"/>
      <c r="G165" s="83"/>
      <c r="H165" s="136">
        <f>G165-F165</f>
        <v>0</v>
      </c>
      <c r="I165" s="99">
        <f>+E165*H165/1000</f>
        <v>0</v>
      </c>
      <c r="L165" s="17"/>
      <c r="M165" s="137"/>
    </row>
    <row r="166" spans="2:13" x14ac:dyDescent="0.15">
      <c r="B166" s="50"/>
      <c r="C166" s="68"/>
      <c r="D166" s="68"/>
      <c r="E166" s="135">
        <f>C166*10*D166</f>
        <v>0</v>
      </c>
      <c r="F166" s="83"/>
      <c r="G166" s="83"/>
      <c r="H166" s="136">
        <f>G166-F166</f>
        <v>0</v>
      </c>
      <c r="I166" s="99">
        <f>+E166*H166/1000</f>
        <v>0</v>
      </c>
      <c r="L166" s="17"/>
      <c r="M166" s="137"/>
    </row>
    <row r="167" spans="2:13" ht="12.6" thickBot="1" x14ac:dyDescent="0.2">
      <c r="B167" s="109" t="s">
        <v>105</v>
      </c>
      <c r="C167" s="138">
        <f>SUM(C165:C166)</f>
        <v>0</v>
      </c>
      <c r="D167" s="139"/>
      <c r="E167" s="128">
        <f>SUM(E165:E166)</f>
        <v>0</v>
      </c>
      <c r="F167" s="71"/>
      <c r="G167" s="71"/>
      <c r="H167" s="128">
        <f>SUM(H165:H166)</f>
        <v>0</v>
      </c>
      <c r="I167" s="55">
        <f>SUM(I165:I166)</f>
        <v>0</v>
      </c>
    </row>
    <row r="168" spans="2:13" ht="12.6" thickBot="1" x14ac:dyDescent="0.2">
      <c r="C168" s="17"/>
      <c r="D168" s="17"/>
      <c r="E168" s="17"/>
      <c r="F168" s="17"/>
      <c r="G168" s="17"/>
      <c r="H168" s="17"/>
      <c r="I168" s="17"/>
    </row>
    <row r="169" spans="2:13" ht="13.5" customHeight="1" x14ac:dyDescent="0.15">
      <c r="B169" s="537" t="s">
        <v>577</v>
      </c>
      <c r="C169" s="538"/>
      <c r="D169" s="538"/>
      <c r="E169" s="565"/>
      <c r="F169" s="566"/>
      <c r="G169" s="566"/>
      <c r="H169" s="566"/>
      <c r="I169" s="567"/>
    </row>
    <row r="170" spans="2:13" ht="13.5" customHeight="1" thickBot="1" x14ac:dyDescent="0.2">
      <c r="B170" s="540"/>
      <c r="C170" s="541"/>
      <c r="D170" s="541"/>
      <c r="E170" s="568"/>
      <c r="F170" s="569"/>
      <c r="G170" s="569"/>
      <c r="H170" s="569"/>
      <c r="I170" s="570"/>
    </row>
    <row r="171" spans="2:13" ht="12.6" thickBot="1" x14ac:dyDescent="0.2">
      <c r="C171" s="17"/>
      <c r="D171" s="17"/>
      <c r="E171" s="399"/>
      <c r="F171" s="400"/>
      <c r="G171" s="400"/>
      <c r="H171" s="399"/>
      <c r="I171" s="399"/>
    </row>
    <row r="172" spans="2:13" ht="13.5" customHeight="1" x14ac:dyDescent="0.15">
      <c r="B172" s="537" t="s">
        <v>578</v>
      </c>
      <c r="C172" s="538"/>
      <c r="D172" s="538"/>
      <c r="E172" s="565"/>
      <c r="F172" s="566"/>
      <c r="G172" s="566"/>
      <c r="H172" s="566"/>
      <c r="I172" s="567"/>
      <c r="K172" s="1" t="s">
        <v>29</v>
      </c>
    </row>
    <row r="173" spans="2:13" ht="12.6" thickBot="1" x14ac:dyDescent="0.2">
      <c r="B173" s="540"/>
      <c r="C173" s="541"/>
      <c r="D173" s="541"/>
      <c r="E173" s="568"/>
      <c r="F173" s="569"/>
      <c r="G173" s="569"/>
      <c r="H173" s="569"/>
      <c r="I173" s="570"/>
    </row>
    <row r="174" spans="2:13" x14ac:dyDescent="0.15">
      <c r="F174" s="17"/>
    </row>
    <row r="175" spans="2:13" x14ac:dyDescent="0.15">
      <c r="B175" s="1" t="s">
        <v>579</v>
      </c>
    </row>
    <row r="176" spans="2:13" ht="12.6" thickBot="1" x14ac:dyDescent="0.2">
      <c r="B176" s="121" t="s">
        <v>580</v>
      </c>
    </row>
    <row r="177" spans="2:13" x14ac:dyDescent="0.15">
      <c r="B177" s="57"/>
      <c r="C177" s="18" t="s">
        <v>199</v>
      </c>
      <c r="D177" s="18" t="s">
        <v>185</v>
      </c>
      <c r="E177" s="18" t="s">
        <v>200</v>
      </c>
      <c r="F177" s="4" t="s">
        <v>93</v>
      </c>
      <c r="G177" s="19" t="s">
        <v>174</v>
      </c>
      <c r="H177" s="18" t="s">
        <v>187</v>
      </c>
      <c r="I177" s="5" t="s">
        <v>95</v>
      </c>
    </row>
    <row r="178" spans="2:13" x14ac:dyDescent="0.15">
      <c r="B178" s="44" t="s">
        <v>551</v>
      </c>
      <c r="C178" s="21" t="s">
        <v>201</v>
      </c>
      <c r="D178" s="21"/>
      <c r="E178" s="21" t="s">
        <v>24</v>
      </c>
      <c r="F178" s="7" t="s">
        <v>190</v>
      </c>
      <c r="G178" s="22" t="s">
        <v>191</v>
      </c>
      <c r="H178" s="21" t="s">
        <v>192</v>
      </c>
      <c r="I178" s="8" t="s">
        <v>24</v>
      </c>
    </row>
    <row r="179" spans="2:13" x14ac:dyDescent="0.15">
      <c r="B179" s="44"/>
      <c r="C179" s="21" t="s">
        <v>64</v>
      </c>
      <c r="D179" s="133"/>
      <c r="E179" s="21" t="s">
        <v>268</v>
      </c>
      <c r="F179" s="7"/>
      <c r="G179" s="22"/>
      <c r="H179" s="21" t="s">
        <v>193</v>
      </c>
      <c r="I179" s="8" t="s">
        <v>202</v>
      </c>
    </row>
    <row r="180" spans="2:13" x14ac:dyDescent="0.15">
      <c r="B180" s="44"/>
      <c r="C180" s="21" t="s">
        <v>194</v>
      </c>
      <c r="D180" s="21" t="s">
        <v>203</v>
      </c>
      <c r="E180" s="65" t="s">
        <v>204</v>
      </c>
      <c r="F180" s="7" t="s">
        <v>205</v>
      </c>
      <c r="G180" s="22" t="s">
        <v>153</v>
      </c>
      <c r="H180" s="21" t="s">
        <v>153</v>
      </c>
      <c r="I180" s="46" t="s">
        <v>80</v>
      </c>
    </row>
    <row r="181" spans="2:13" x14ac:dyDescent="0.15">
      <c r="B181" s="50"/>
      <c r="C181" s="114"/>
      <c r="D181" s="68"/>
      <c r="E181" s="135">
        <f>+C181*D181*10</f>
        <v>0</v>
      </c>
      <c r="F181" s="86"/>
      <c r="G181" s="87"/>
      <c r="H181" s="136">
        <f>G181-F181</f>
        <v>0</v>
      </c>
      <c r="I181" s="99">
        <f>E181*H181/1000</f>
        <v>0</v>
      </c>
      <c r="K181" s="17"/>
      <c r="L181" s="17"/>
      <c r="M181" s="137"/>
    </row>
    <row r="182" spans="2:13" x14ac:dyDescent="0.15">
      <c r="B182" s="50"/>
      <c r="C182" s="68"/>
      <c r="D182" s="68"/>
      <c r="E182" s="135">
        <f>+C182*D182*10</f>
        <v>0</v>
      </c>
      <c r="F182" s="86"/>
      <c r="G182" s="87"/>
      <c r="H182" s="136">
        <f>G182-F182</f>
        <v>0</v>
      </c>
      <c r="I182" s="99">
        <f>E182*H182/1000</f>
        <v>0</v>
      </c>
      <c r="K182" s="17"/>
      <c r="L182" s="17"/>
      <c r="M182" s="137"/>
    </row>
    <row r="183" spans="2:13" ht="12.6" thickBot="1" x14ac:dyDescent="0.2">
      <c r="B183" s="109" t="s">
        <v>105</v>
      </c>
      <c r="C183" s="138">
        <f>SUM(C181:C182)</f>
        <v>0</v>
      </c>
      <c r="D183" s="139"/>
      <c r="E183" s="128">
        <f>SUM(E181:E182)</f>
        <v>0</v>
      </c>
      <c r="F183" s="70"/>
      <c r="G183" s="125"/>
      <c r="H183" s="128">
        <f>SUM(H181:H182)</f>
        <v>0</v>
      </c>
      <c r="I183" s="55">
        <f>SUM(I181:I182)</f>
        <v>0</v>
      </c>
    </row>
    <row r="184" spans="2:13" ht="12.6" thickBot="1" x14ac:dyDescent="0.2">
      <c r="C184" s="17"/>
      <c r="D184" s="17"/>
      <c r="E184" s="17"/>
      <c r="H184" s="17"/>
      <c r="I184" s="17"/>
    </row>
    <row r="185" spans="2:13" ht="13.5" customHeight="1" x14ac:dyDescent="0.15">
      <c r="B185" s="537" t="s">
        <v>581</v>
      </c>
      <c r="C185" s="538"/>
      <c r="D185" s="538"/>
      <c r="E185" s="573"/>
      <c r="F185" s="573"/>
      <c r="G185" s="573"/>
      <c r="H185" s="573"/>
      <c r="I185" s="574"/>
    </row>
    <row r="186" spans="2:13" ht="13.5" customHeight="1" thickBot="1" x14ac:dyDescent="0.2">
      <c r="B186" s="540"/>
      <c r="C186" s="541"/>
      <c r="D186" s="541"/>
      <c r="E186" s="575"/>
      <c r="F186" s="575"/>
      <c r="G186" s="575"/>
      <c r="H186" s="575"/>
      <c r="I186" s="576"/>
    </row>
    <row r="187" spans="2:13" ht="12.6" thickBot="1" x14ac:dyDescent="0.2">
      <c r="C187" s="17"/>
      <c r="D187" s="17"/>
      <c r="E187" s="17"/>
      <c r="H187" s="17"/>
      <c r="I187" s="17"/>
    </row>
    <row r="188" spans="2:13" ht="13.5" customHeight="1" x14ac:dyDescent="0.15">
      <c r="B188" s="537" t="s">
        <v>582</v>
      </c>
      <c r="C188" s="538"/>
      <c r="D188" s="538"/>
      <c r="E188" s="565"/>
      <c r="F188" s="566"/>
      <c r="G188" s="566"/>
      <c r="H188" s="566"/>
      <c r="I188" s="567"/>
    </row>
    <row r="189" spans="2:13" ht="12.6" thickBot="1" x14ac:dyDescent="0.2">
      <c r="B189" s="540"/>
      <c r="C189" s="541"/>
      <c r="D189" s="541"/>
      <c r="E189" s="568"/>
      <c r="F189" s="569"/>
      <c r="G189" s="569"/>
      <c r="H189" s="569"/>
      <c r="I189" s="570"/>
    </row>
    <row r="190" spans="2:13" x14ac:dyDescent="0.15">
      <c r="C190" s="17"/>
      <c r="D190" s="17"/>
      <c r="E190" s="17"/>
      <c r="H190" s="17"/>
    </row>
    <row r="191" spans="2:13" x14ac:dyDescent="0.15">
      <c r="B191" s="1" t="s">
        <v>590</v>
      </c>
      <c r="C191" s="17"/>
      <c r="H191" s="17"/>
      <c r="I191" s="17"/>
    </row>
    <row r="192" spans="2:13" ht="12.6" thickBot="1" x14ac:dyDescent="0.2">
      <c r="B192" s="1" t="s">
        <v>206</v>
      </c>
    </row>
    <row r="193" spans="2:10" x14ac:dyDescent="0.15">
      <c r="B193" s="57"/>
      <c r="C193" s="18"/>
      <c r="D193" s="18" t="s">
        <v>184</v>
      </c>
      <c r="E193" s="18" t="s">
        <v>207</v>
      </c>
      <c r="F193" s="4" t="s">
        <v>583</v>
      </c>
      <c r="G193" s="19" t="s">
        <v>93</v>
      </c>
      <c r="H193" s="18" t="s">
        <v>209</v>
      </c>
      <c r="I193" s="18" t="s">
        <v>210</v>
      </c>
      <c r="J193" s="5" t="s">
        <v>95</v>
      </c>
    </row>
    <row r="194" spans="2:10" x14ac:dyDescent="0.15">
      <c r="B194" s="44" t="s">
        <v>211</v>
      </c>
      <c r="C194" s="21" t="s">
        <v>551</v>
      </c>
      <c r="D194" s="21" t="s">
        <v>212</v>
      </c>
      <c r="E194" s="21" t="s">
        <v>213</v>
      </c>
      <c r="F194" s="7"/>
      <c r="G194" s="22" t="s">
        <v>214</v>
      </c>
      <c r="H194" s="21" t="s">
        <v>215</v>
      </c>
      <c r="I194" s="21" t="s">
        <v>216</v>
      </c>
      <c r="J194" s="8"/>
    </row>
    <row r="195" spans="2:10" x14ac:dyDescent="0.15">
      <c r="B195" s="44"/>
      <c r="C195" s="21"/>
      <c r="D195" s="21"/>
      <c r="E195" s="21" t="s">
        <v>218</v>
      </c>
      <c r="F195" s="7" t="s">
        <v>268</v>
      </c>
      <c r="G195" s="22"/>
      <c r="H195" s="21"/>
      <c r="I195" s="21" t="s">
        <v>584</v>
      </c>
      <c r="J195" s="8" t="s">
        <v>217</v>
      </c>
    </row>
    <row r="196" spans="2:10" x14ac:dyDescent="0.15">
      <c r="B196" s="44"/>
      <c r="C196" s="21"/>
      <c r="D196" s="21" t="s">
        <v>204</v>
      </c>
      <c r="E196" s="21" t="s">
        <v>153</v>
      </c>
      <c r="F196" s="82" t="s">
        <v>80</v>
      </c>
      <c r="G196" s="22" t="s">
        <v>204</v>
      </c>
      <c r="H196" s="21" t="s">
        <v>153</v>
      </c>
      <c r="I196" s="65" t="s">
        <v>220</v>
      </c>
      <c r="J196" s="46" t="s">
        <v>80</v>
      </c>
    </row>
    <row r="197" spans="2:10" x14ac:dyDescent="0.15">
      <c r="B197" s="50"/>
      <c r="C197" s="83"/>
      <c r="D197" s="30"/>
      <c r="E197" s="83"/>
      <c r="F197" s="135">
        <f>+D197*E197/1000</f>
        <v>0</v>
      </c>
      <c r="G197" s="123"/>
      <c r="H197" s="68"/>
      <c r="I197" s="136">
        <f>+G197*H197/1000</f>
        <v>0</v>
      </c>
      <c r="J197" s="101">
        <f>+F197-I197</f>
        <v>0</v>
      </c>
    </row>
    <row r="198" spans="2:10" x14ac:dyDescent="0.15">
      <c r="B198" s="50"/>
      <c r="C198" s="83"/>
      <c r="D198" s="30"/>
      <c r="E198" s="83"/>
      <c r="F198" s="135">
        <f>+D198*E198/1000</f>
        <v>0</v>
      </c>
      <c r="G198" s="123"/>
      <c r="H198" s="68"/>
      <c r="I198" s="136">
        <f>+G198*H198/1000</f>
        <v>0</v>
      </c>
      <c r="J198" s="101">
        <f>+F198-I198</f>
        <v>0</v>
      </c>
    </row>
    <row r="199" spans="2:10" ht="12.6" thickBot="1" x14ac:dyDescent="0.2">
      <c r="B199" s="109" t="s">
        <v>105</v>
      </c>
      <c r="C199" s="139"/>
      <c r="D199" s="139"/>
      <c r="E199" s="142"/>
      <c r="F199" s="73">
        <f>SUM(F197:F198)</f>
        <v>0</v>
      </c>
      <c r="G199" s="143"/>
      <c r="H199" s="144"/>
      <c r="I199" s="128">
        <f>SUM(I197:I198)</f>
        <v>0</v>
      </c>
      <c r="J199" s="55">
        <f>SUM(J197:J198)</f>
        <v>0</v>
      </c>
    </row>
    <row r="200" spans="2:10" x14ac:dyDescent="0.15">
      <c r="C200" s="17" t="s">
        <v>221</v>
      </c>
      <c r="E200" s="17"/>
      <c r="H200" s="17"/>
      <c r="I200" s="17"/>
    </row>
    <row r="201" spans="2:10" x14ac:dyDescent="0.15">
      <c r="C201" s="17" t="s">
        <v>222</v>
      </c>
      <c r="E201" s="17"/>
      <c r="H201" s="17"/>
      <c r="I201" s="17"/>
    </row>
    <row r="202" spans="2:10" ht="12.6" thickBot="1" x14ac:dyDescent="0.2">
      <c r="C202" s="17"/>
      <c r="E202" s="17"/>
      <c r="H202" s="17"/>
      <c r="I202" s="17"/>
    </row>
    <row r="203" spans="2:10" ht="13.5" customHeight="1" x14ac:dyDescent="0.15">
      <c r="B203" s="537" t="s">
        <v>772</v>
      </c>
      <c r="C203" s="538"/>
      <c r="D203" s="538"/>
      <c r="E203" s="565"/>
      <c r="F203" s="566"/>
      <c r="G203" s="566"/>
      <c r="H203" s="566"/>
      <c r="I203" s="566"/>
      <c r="J203" s="567"/>
    </row>
    <row r="204" spans="2:10" ht="13.5" customHeight="1" thickBot="1" x14ac:dyDescent="0.2">
      <c r="B204" s="540"/>
      <c r="C204" s="541"/>
      <c r="D204" s="541"/>
      <c r="E204" s="568"/>
      <c r="F204" s="569"/>
      <c r="G204" s="569"/>
      <c r="H204" s="569"/>
      <c r="I204" s="569"/>
      <c r="J204" s="570"/>
    </row>
    <row r="205" spans="2:10" ht="14.25" customHeight="1" x14ac:dyDescent="0.15">
      <c r="B205" s="60"/>
      <c r="C205" s="333"/>
      <c r="D205" s="397"/>
      <c r="E205" s="397"/>
      <c r="F205" s="397"/>
      <c r="G205" s="397"/>
      <c r="H205" s="333"/>
      <c r="I205" s="60"/>
      <c r="J205" s="333"/>
    </row>
    <row r="206" spans="2:10" x14ac:dyDescent="0.15">
      <c r="C206" s="17"/>
      <c r="H206" s="17"/>
      <c r="J206" s="17"/>
    </row>
    <row r="207" spans="2:10" ht="12.6" thickBot="1" x14ac:dyDescent="0.2">
      <c r="B207" s="1" t="s">
        <v>223</v>
      </c>
    </row>
    <row r="208" spans="2:10" x14ac:dyDescent="0.15">
      <c r="B208" s="57"/>
      <c r="C208" s="18"/>
      <c r="D208" s="18" t="s">
        <v>184</v>
      </c>
      <c r="E208" s="18" t="s">
        <v>207</v>
      </c>
      <c r="F208" s="4" t="s">
        <v>208</v>
      </c>
      <c r="G208" s="19" t="s">
        <v>93</v>
      </c>
      <c r="H208" s="145" t="s">
        <v>209</v>
      </c>
      <c r="I208" s="18" t="s">
        <v>210</v>
      </c>
      <c r="J208" s="146" t="s">
        <v>95</v>
      </c>
    </row>
    <row r="209" spans="2:10" x14ac:dyDescent="0.15">
      <c r="B209" s="44" t="s">
        <v>211</v>
      </c>
      <c r="C209" s="21" t="s">
        <v>551</v>
      </c>
      <c r="D209" s="21" t="s">
        <v>212</v>
      </c>
      <c r="E209" s="21" t="s">
        <v>213</v>
      </c>
      <c r="F209" s="7" t="s">
        <v>224</v>
      </c>
      <c r="G209" s="22" t="s">
        <v>212</v>
      </c>
      <c r="H209" s="64" t="s">
        <v>587</v>
      </c>
      <c r="I209" s="21" t="s">
        <v>588</v>
      </c>
      <c r="J209" s="147"/>
    </row>
    <row r="210" spans="2:10" x14ac:dyDescent="0.15">
      <c r="B210" s="44"/>
      <c r="C210" s="21"/>
      <c r="D210" s="21"/>
      <c r="E210" s="21" t="s">
        <v>218</v>
      </c>
      <c r="F210" s="7" t="s">
        <v>268</v>
      </c>
      <c r="G210" s="22"/>
      <c r="H210" s="64"/>
      <c r="I210" s="21" t="s">
        <v>584</v>
      </c>
      <c r="J210" s="147" t="s">
        <v>217</v>
      </c>
    </row>
    <row r="211" spans="2:10" x14ac:dyDescent="0.15">
      <c r="B211" s="44"/>
      <c r="C211" s="21"/>
      <c r="D211" s="21" t="s">
        <v>204</v>
      </c>
      <c r="E211" s="21" t="s">
        <v>153</v>
      </c>
      <c r="F211" s="82" t="s">
        <v>80</v>
      </c>
      <c r="G211" s="22" t="s">
        <v>204</v>
      </c>
      <c r="H211" s="21" t="s">
        <v>153</v>
      </c>
      <c r="I211" s="65" t="s">
        <v>225</v>
      </c>
      <c r="J211" s="148" t="s">
        <v>80</v>
      </c>
    </row>
    <row r="212" spans="2:10" x14ac:dyDescent="0.15">
      <c r="B212" s="50"/>
      <c r="C212" s="83"/>
      <c r="D212" s="29"/>
      <c r="E212" s="29"/>
      <c r="F212" s="149">
        <f>+D212*E212/1000</f>
        <v>0</v>
      </c>
      <c r="G212" s="108"/>
      <c r="H212" s="150"/>
      <c r="I212" s="29">
        <f>+G212*H212/1000</f>
        <v>0</v>
      </c>
      <c r="J212" s="151">
        <f>+F212-I212</f>
        <v>0</v>
      </c>
    </row>
    <row r="213" spans="2:10" x14ac:dyDescent="0.15">
      <c r="B213" s="50"/>
      <c r="C213" s="83"/>
      <c r="D213" s="29"/>
      <c r="E213" s="29"/>
      <c r="F213" s="149">
        <f>+D213*E213/1000</f>
        <v>0</v>
      </c>
      <c r="G213" s="108"/>
      <c r="H213" s="150"/>
      <c r="I213" s="29">
        <f>+G213*H213/1000</f>
        <v>0</v>
      </c>
      <c r="J213" s="151">
        <f>+F213-I213</f>
        <v>0</v>
      </c>
    </row>
    <row r="214" spans="2:10" ht="12.6" thickBot="1" x14ac:dyDescent="0.2">
      <c r="B214" s="109" t="s">
        <v>105</v>
      </c>
      <c r="C214" s="139"/>
      <c r="D214" s="152"/>
      <c r="E214" s="152"/>
      <c r="F214" s="119">
        <f>SUM(F212:F213)</f>
        <v>0</v>
      </c>
      <c r="G214" s="153"/>
      <c r="H214" s="154"/>
      <c r="I214" s="117">
        <f>SUM(I212:I213)</f>
        <v>0</v>
      </c>
      <c r="J214" s="155">
        <f>SUM(J212:J213)</f>
        <v>0</v>
      </c>
    </row>
    <row r="215" spans="2:10" x14ac:dyDescent="0.15">
      <c r="B215" s="17" t="s">
        <v>586</v>
      </c>
      <c r="D215" s="156"/>
      <c r="E215" s="156"/>
      <c r="F215" s="156"/>
      <c r="G215" s="156"/>
      <c r="H215" s="156"/>
      <c r="I215" s="156"/>
    </row>
    <row r="216" spans="2:10" x14ac:dyDescent="0.15">
      <c r="B216" s="17" t="s">
        <v>585</v>
      </c>
      <c r="D216" s="156"/>
      <c r="E216" s="156"/>
      <c r="F216" s="156"/>
      <c r="G216" s="156"/>
      <c r="H216" s="156"/>
      <c r="I216" s="156"/>
    </row>
    <row r="217" spans="2:10" customFormat="1" ht="13.8" thickBot="1" x14ac:dyDescent="0.2">
      <c r="B217" s="1"/>
      <c r="C217" s="1"/>
    </row>
    <row r="218" spans="2:10" customFormat="1" ht="13.2" x14ac:dyDescent="0.2">
      <c r="B218" s="537" t="s">
        <v>589</v>
      </c>
      <c r="C218" s="538"/>
      <c r="D218" s="539"/>
      <c r="E218" s="565"/>
      <c r="F218" s="566"/>
      <c r="G218" s="566"/>
      <c r="H218" s="566"/>
      <c r="I218" s="566"/>
      <c r="J218" s="571"/>
    </row>
    <row r="219" spans="2:10" customFormat="1" ht="13.8" thickBot="1" x14ac:dyDescent="0.25">
      <c r="B219" s="540"/>
      <c r="C219" s="541"/>
      <c r="D219" s="542"/>
      <c r="E219" s="568"/>
      <c r="F219" s="569"/>
      <c r="G219" s="569"/>
      <c r="H219" s="569"/>
      <c r="I219" s="569"/>
      <c r="J219" s="572"/>
    </row>
    <row r="220" spans="2:10" customFormat="1" ht="13.2" x14ac:dyDescent="0.15">
      <c r="B220" s="1"/>
      <c r="C220" s="1"/>
    </row>
    <row r="221" spans="2:10" x14ac:dyDescent="0.15">
      <c r="C221" s="17"/>
      <c r="D221" s="156"/>
      <c r="E221" s="156"/>
      <c r="F221" s="156"/>
      <c r="G221" s="156"/>
      <c r="H221" s="156"/>
      <c r="I221" s="156"/>
    </row>
    <row r="222" spans="2:10" ht="12.6" thickBot="1" x14ac:dyDescent="0.2">
      <c r="B222" s="1" t="s">
        <v>594</v>
      </c>
      <c r="C222" s="17"/>
      <c r="D222" s="17"/>
      <c r="E222" s="17"/>
      <c r="G222" s="365" t="s">
        <v>85</v>
      </c>
    </row>
    <row r="223" spans="2:10" x14ac:dyDescent="0.15">
      <c r="B223" s="95" t="s">
        <v>591</v>
      </c>
      <c r="C223" s="59"/>
      <c r="D223" s="59"/>
      <c r="E223" s="59"/>
      <c r="F223" s="59"/>
      <c r="G223" s="97">
        <f>+I167</f>
        <v>0</v>
      </c>
    </row>
    <row r="224" spans="2:10" x14ac:dyDescent="0.15">
      <c r="B224" s="50" t="s">
        <v>592</v>
      </c>
      <c r="C224" s="130"/>
      <c r="D224" s="130"/>
      <c r="E224" s="130"/>
      <c r="F224" s="130"/>
      <c r="G224" s="99">
        <f>+I183</f>
        <v>0</v>
      </c>
    </row>
    <row r="225" spans="2:17" x14ac:dyDescent="0.15">
      <c r="B225" s="50" t="s">
        <v>593</v>
      </c>
      <c r="C225" s="130"/>
      <c r="D225" s="130"/>
      <c r="E225" s="130"/>
      <c r="F225" s="130"/>
      <c r="G225" s="99">
        <f>+J214+J199</f>
        <v>0</v>
      </c>
    </row>
    <row r="226" spans="2:17" ht="12.6" thickBot="1" x14ac:dyDescent="0.2">
      <c r="B226" s="102"/>
      <c r="C226" s="131"/>
      <c r="D226" s="131" t="s">
        <v>182</v>
      </c>
      <c r="E226" s="131"/>
      <c r="F226" s="131"/>
      <c r="G226" s="55">
        <f>SUM(G223:G225)</f>
        <v>0</v>
      </c>
    </row>
    <row r="227" spans="2:17" x14ac:dyDescent="0.15">
      <c r="C227" s="17"/>
      <c r="D227" s="17"/>
      <c r="E227" s="17"/>
      <c r="H227" s="17"/>
    </row>
    <row r="228" spans="2:17" x14ac:dyDescent="0.15">
      <c r="C228" s="17"/>
      <c r="D228" s="17"/>
      <c r="E228" s="17"/>
      <c r="H228" s="17"/>
    </row>
    <row r="229" spans="2:17" x14ac:dyDescent="0.15">
      <c r="B229" s="1" t="s">
        <v>228</v>
      </c>
    </row>
    <row r="230" spans="2:17" ht="12.6" thickBot="1" x14ac:dyDescent="0.2">
      <c r="B230" s="1" t="s">
        <v>595</v>
      </c>
    </row>
    <row r="231" spans="2:17" ht="13.5" customHeight="1" x14ac:dyDescent="0.15">
      <c r="B231" s="112"/>
      <c r="C231" s="555" t="s">
        <v>229</v>
      </c>
      <c r="D231" s="472"/>
      <c r="E231" s="555" t="s">
        <v>230</v>
      </c>
      <c r="F231" s="472"/>
      <c r="G231" s="18" t="s">
        <v>209</v>
      </c>
      <c r="H231" s="18" t="s">
        <v>231</v>
      </c>
      <c r="I231" s="18" t="s">
        <v>232</v>
      </c>
      <c r="J231" s="18" t="s">
        <v>602</v>
      </c>
      <c r="K231" s="18" t="s">
        <v>239</v>
      </c>
      <c r="L231" s="562" t="s">
        <v>598</v>
      </c>
      <c r="M231" s="563"/>
      <c r="N231" s="564"/>
      <c r="O231" s="5" t="s">
        <v>95</v>
      </c>
    </row>
    <row r="232" spans="2:17" x14ac:dyDescent="0.15">
      <c r="B232" s="401" t="s">
        <v>551</v>
      </c>
      <c r="C232" s="21" t="s">
        <v>233</v>
      </c>
      <c r="D232" s="21" t="s">
        <v>234</v>
      </c>
      <c r="E232" s="21" t="s">
        <v>235</v>
      </c>
      <c r="F232" s="21" t="s">
        <v>236</v>
      </c>
      <c r="G232" s="21" t="s">
        <v>189</v>
      </c>
      <c r="H232" s="21" t="s">
        <v>189</v>
      </c>
      <c r="I232" s="21" t="s">
        <v>24</v>
      </c>
      <c r="J232" s="21" t="s">
        <v>603</v>
      </c>
      <c r="K232" s="62"/>
      <c r="L232" s="63" t="s">
        <v>599</v>
      </c>
      <c r="M232" s="63" t="s">
        <v>240</v>
      </c>
      <c r="N232" s="21"/>
      <c r="O232" s="8"/>
    </row>
    <row r="233" spans="2:17" x14ac:dyDescent="0.15">
      <c r="B233" s="113"/>
      <c r="C233" s="21" t="s">
        <v>64</v>
      </c>
      <c r="D233" s="21"/>
      <c r="E233" s="162" t="s">
        <v>64</v>
      </c>
      <c r="F233" s="162" t="s">
        <v>237</v>
      </c>
      <c r="G233" s="21" t="s">
        <v>596</v>
      </c>
      <c r="H233" s="21" t="s">
        <v>597</v>
      </c>
      <c r="I233" s="21" t="s">
        <v>238</v>
      </c>
      <c r="J233" s="21"/>
      <c r="K233" s="62"/>
      <c r="L233" s="21"/>
      <c r="M233" s="21"/>
      <c r="N233" s="21" t="s">
        <v>600</v>
      </c>
      <c r="O233" s="394" t="s">
        <v>601</v>
      </c>
    </row>
    <row r="234" spans="2:17" x14ac:dyDescent="0.15">
      <c r="B234" s="113"/>
      <c r="C234" s="21"/>
      <c r="D234" s="21"/>
      <c r="E234" s="162"/>
      <c r="F234" s="162"/>
      <c r="G234" s="21" t="s">
        <v>204</v>
      </c>
      <c r="H234" s="21" t="s">
        <v>204</v>
      </c>
      <c r="I234" s="21" t="s">
        <v>204</v>
      </c>
      <c r="J234" s="21" t="s">
        <v>219</v>
      </c>
      <c r="K234" s="62"/>
      <c r="L234" s="21" t="s">
        <v>241</v>
      </c>
      <c r="M234" s="64" t="s">
        <v>242</v>
      </c>
      <c r="N234" s="64" t="s">
        <v>243</v>
      </c>
      <c r="O234" s="8" t="s">
        <v>80</v>
      </c>
    </row>
    <row r="235" spans="2:17" x14ac:dyDescent="0.15">
      <c r="B235" s="12"/>
      <c r="C235" s="163"/>
      <c r="D235" s="164"/>
      <c r="E235" s="29"/>
      <c r="F235" s="150"/>
      <c r="G235" s="29">
        <f t="shared" ref="G235:H237" si="2">+C235*E235*10</f>
        <v>0</v>
      </c>
      <c r="H235" s="29">
        <f t="shared" si="2"/>
        <v>0</v>
      </c>
      <c r="I235" s="106">
        <f>+H235-G235</f>
        <v>0</v>
      </c>
      <c r="J235" s="165"/>
      <c r="K235" s="170"/>
      <c r="L235" s="83"/>
      <c r="M235" s="83"/>
      <c r="N235" s="83">
        <f>+L235*M235/1000</f>
        <v>0</v>
      </c>
      <c r="O235" s="99">
        <f>(I235*J235*K235/1000)-N235</f>
        <v>0</v>
      </c>
    </row>
    <row r="236" spans="2:17" x14ac:dyDescent="0.15">
      <c r="B236" s="12"/>
      <c r="C236" s="163"/>
      <c r="D236" s="164"/>
      <c r="E236" s="29"/>
      <c r="F236" s="150"/>
      <c r="G236" s="29">
        <f t="shared" si="2"/>
        <v>0</v>
      </c>
      <c r="H236" s="29">
        <f t="shared" si="2"/>
        <v>0</v>
      </c>
      <c r="I236" s="106">
        <f>+H236-G236</f>
        <v>0</v>
      </c>
      <c r="J236" s="165"/>
      <c r="K236" s="170"/>
      <c r="L236" s="83"/>
      <c r="M236" s="83"/>
      <c r="N236" s="83">
        <f>+L236*M236/1000</f>
        <v>0</v>
      </c>
      <c r="O236" s="99">
        <f>(I236*J236*K236/1000)-N236</f>
        <v>0</v>
      </c>
    </row>
    <row r="237" spans="2:17" x14ac:dyDescent="0.15">
      <c r="B237" s="12"/>
      <c r="C237" s="163"/>
      <c r="D237" s="164"/>
      <c r="E237" s="29"/>
      <c r="F237" s="150"/>
      <c r="G237" s="29">
        <f t="shared" si="2"/>
        <v>0</v>
      </c>
      <c r="H237" s="29">
        <f t="shared" si="2"/>
        <v>0</v>
      </c>
      <c r="I237" s="106">
        <f>+H237-G237</f>
        <v>0</v>
      </c>
      <c r="J237" s="165"/>
      <c r="K237" s="170"/>
      <c r="L237" s="83"/>
      <c r="M237" s="83"/>
      <c r="N237" s="83">
        <f>+L237*M237/1000</f>
        <v>0</v>
      </c>
      <c r="O237" s="99">
        <f>(I237*J237*K237/1000)-N237</f>
        <v>0</v>
      </c>
    </row>
    <row r="238" spans="2:17" ht="12.6" thickBot="1" x14ac:dyDescent="0.2">
      <c r="B238" s="109" t="s">
        <v>105</v>
      </c>
      <c r="C238" s="166">
        <f t="shared" ref="C238:I238" si="3">SUM(C235:C237)</f>
        <v>0</v>
      </c>
      <c r="D238" s="166">
        <f t="shared" si="3"/>
        <v>0</v>
      </c>
      <c r="E238" s="167">
        <f t="shared" si="3"/>
        <v>0</v>
      </c>
      <c r="F238" s="167">
        <f t="shared" si="3"/>
        <v>0</v>
      </c>
      <c r="G238" s="167">
        <f t="shared" si="3"/>
        <v>0</v>
      </c>
      <c r="H238" s="167">
        <f t="shared" si="3"/>
        <v>0</v>
      </c>
      <c r="I238" s="167">
        <f t="shared" si="3"/>
        <v>0</v>
      </c>
      <c r="J238" s="168"/>
      <c r="K238" s="171"/>
      <c r="L238" s="127"/>
      <c r="M238" s="127"/>
      <c r="N238" s="89">
        <f>SUM(N235:N237)</f>
        <v>0</v>
      </c>
      <c r="O238" s="55">
        <f>SUM(O235:O237)</f>
        <v>0</v>
      </c>
    </row>
    <row r="239" spans="2:17" ht="12.6" thickBot="1" x14ac:dyDescent="0.2">
      <c r="C239" s="56"/>
      <c r="D239" s="56"/>
      <c r="E239" s="56"/>
      <c r="F239" s="17"/>
      <c r="G239" s="17"/>
      <c r="H239" s="17"/>
      <c r="I239" s="17"/>
      <c r="J239" s="17"/>
      <c r="K239" s="17"/>
    </row>
    <row r="240" spans="2:17" ht="13.5" customHeight="1" x14ac:dyDescent="0.15">
      <c r="B240" s="537" t="s">
        <v>604</v>
      </c>
      <c r="C240" s="538"/>
      <c r="D240" s="538"/>
      <c r="E240" s="543"/>
      <c r="F240" s="544"/>
      <c r="G240" s="544"/>
      <c r="H240" s="544"/>
      <c r="I240" s="544"/>
      <c r="J240" s="545"/>
      <c r="K240" s="17"/>
      <c r="N240" s="17"/>
      <c r="Q240" s="17"/>
    </row>
    <row r="241" spans="2:17" ht="14.25" customHeight="1" thickBot="1" x14ac:dyDescent="0.2">
      <c r="B241" s="540"/>
      <c r="C241" s="541"/>
      <c r="D241" s="541"/>
      <c r="E241" s="546"/>
      <c r="F241" s="547"/>
      <c r="G241" s="547"/>
      <c r="H241" s="547"/>
      <c r="I241" s="547"/>
      <c r="J241" s="548"/>
      <c r="K241" s="17"/>
      <c r="N241" s="17"/>
      <c r="Q241" s="17"/>
    </row>
    <row r="242" spans="2:17" ht="12.6" thickBot="1" x14ac:dyDescent="0.2">
      <c r="C242" s="56"/>
      <c r="D242" s="56"/>
      <c r="E242" s="56"/>
      <c r="F242" s="17"/>
      <c r="G242" s="17"/>
      <c r="H242" s="17"/>
      <c r="I242" s="17"/>
      <c r="J242" s="17"/>
      <c r="K242" s="17"/>
      <c r="N242" s="17"/>
      <c r="Q242" s="17"/>
    </row>
    <row r="243" spans="2:17" ht="13.5" customHeight="1" x14ac:dyDescent="0.15">
      <c r="B243" s="537" t="s">
        <v>605</v>
      </c>
      <c r="C243" s="538"/>
      <c r="D243" s="538"/>
      <c r="E243" s="549"/>
      <c r="F243" s="550"/>
      <c r="G243" s="550"/>
      <c r="H243" s="550"/>
      <c r="I243" s="550"/>
      <c r="J243" s="551"/>
      <c r="K243" s="17"/>
      <c r="N243" s="17"/>
      <c r="Q243" s="17"/>
    </row>
    <row r="244" spans="2:17" ht="14.25" customHeight="1" thickBot="1" x14ac:dyDescent="0.2">
      <c r="B244" s="540"/>
      <c r="C244" s="541"/>
      <c r="D244" s="541"/>
      <c r="E244" s="552"/>
      <c r="F244" s="553"/>
      <c r="G244" s="553"/>
      <c r="H244" s="553"/>
      <c r="I244" s="553"/>
      <c r="J244" s="554"/>
      <c r="K244" s="17"/>
      <c r="N244" s="17"/>
      <c r="Q244" s="17"/>
    </row>
    <row r="245" spans="2:17" ht="12.6" thickBot="1" x14ac:dyDescent="0.2">
      <c r="C245" s="56"/>
      <c r="D245" s="56"/>
      <c r="E245" s="56"/>
      <c r="F245" s="17"/>
      <c r="G245" s="17"/>
      <c r="H245" s="17"/>
      <c r="I245" s="17"/>
      <c r="J245" s="17"/>
      <c r="K245" s="17"/>
      <c r="N245" s="17"/>
      <c r="Q245" s="17"/>
    </row>
    <row r="246" spans="2:17" ht="13.5" customHeight="1" x14ac:dyDescent="0.15">
      <c r="B246" s="537" t="s">
        <v>606</v>
      </c>
      <c r="C246" s="538"/>
      <c r="D246" s="538"/>
      <c r="E246" s="549"/>
      <c r="F246" s="550"/>
      <c r="G246" s="550"/>
      <c r="H246" s="550"/>
      <c r="I246" s="550"/>
      <c r="J246" s="551"/>
      <c r="K246" s="17"/>
      <c r="N246" s="17"/>
      <c r="Q246" s="17"/>
    </row>
    <row r="247" spans="2:17" ht="14.25" customHeight="1" thickBot="1" x14ac:dyDescent="0.2">
      <c r="B247" s="540"/>
      <c r="C247" s="541"/>
      <c r="D247" s="541"/>
      <c r="E247" s="552"/>
      <c r="F247" s="553"/>
      <c r="G247" s="553"/>
      <c r="H247" s="553"/>
      <c r="I247" s="553"/>
      <c r="J247" s="554"/>
      <c r="K247" s="17"/>
      <c r="N247" s="17"/>
      <c r="Q247" s="17"/>
    </row>
    <row r="248" spans="2:17" x14ac:dyDescent="0.15">
      <c r="C248" s="56"/>
      <c r="D248" s="56"/>
      <c r="E248" s="56"/>
      <c r="F248" s="17"/>
      <c r="G248" s="17"/>
      <c r="H248" s="17"/>
      <c r="I248" s="17"/>
      <c r="J248" s="17"/>
      <c r="K248" s="17"/>
      <c r="N248" s="17"/>
      <c r="Q248" s="17"/>
    </row>
    <row r="249" spans="2:17" x14ac:dyDescent="0.15">
      <c r="B249" s="1" t="s">
        <v>607</v>
      </c>
    </row>
    <row r="250" spans="2:17" ht="12.6" thickBot="1" x14ac:dyDescent="0.2">
      <c r="B250" s="1" t="s">
        <v>244</v>
      </c>
    </row>
    <row r="251" spans="2:17" ht="13.5" customHeight="1" x14ac:dyDescent="0.15">
      <c r="B251" s="112"/>
      <c r="C251" s="18" t="s">
        <v>608</v>
      </c>
      <c r="D251" s="555" t="s">
        <v>230</v>
      </c>
      <c r="E251" s="493"/>
      <c r="F251" s="472"/>
      <c r="G251" s="18" t="s">
        <v>245</v>
      </c>
      <c r="H251" s="18" t="s">
        <v>210</v>
      </c>
      <c r="I251" s="146" t="s">
        <v>95</v>
      </c>
    </row>
    <row r="252" spans="2:17" x14ac:dyDescent="0.15">
      <c r="B252" s="44" t="s">
        <v>551</v>
      </c>
      <c r="C252" s="21"/>
      <c r="D252" s="21" t="s">
        <v>246</v>
      </c>
      <c r="E252" s="21" t="s">
        <v>247</v>
      </c>
      <c r="F252" s="21" t="s">
        <v>248</v>
      </c>
      <c r="G252" s="21" t="s">
        <v>609</v>
      </c>
      <c r="H252" s="21" t="s">
        <v>227</v>
      </c>
      <c r="I252" s="147" t="s">
        <v>610</v>
      </c>
    </row>
    <row r="253" spans="2:17" x14ac:dyDescent="0.15">
      <c r="B253" s="44"/>
      <c r="C253" s="21" t="s">
        <v>155</v>
      </c>
      <c r="D253" s="21"/>
      <c r="E253" s="21"/>
      <c r="F253" s="21" t="s">
        <v>249</v>
      </c>
      <c r="G253" s="21" t="s">
        <v>204</v>
      </c>
      <c r="H253" s="21" t="s">
        <v>219</v>
      </c>
      <c r="I253" s="147" t="s">
        <v>250</v>
      </c>
    </row>
    <row r="254" spans="2:17" x14ac:dyDescent="0.15">
      <c r="B254" s="50"/>
      <c r="C254" s="163"/>
      <c r="D254" s="68"/>
      <c r="E254" s="136"/>
      <c r="F254" s="136">
        <f>+E254-D254</f>
        <v>0</v>
      </c>
      <c r="G254" s="29">
        <f>+C254*F254*10</f>
        <v>0</v>
      </c>
      <c r="H254" s="172"/>
      <c r="I254" s="173">
        <f>+G254*H254/1000</f>
        <v>0</v>
      </c>
    </row>
    <row r="255" spans="2:17" x14ac:dyDescent="0.15">
      <c r="B255" s="50"/>
      <c r="C255" s="163"/>
      <c r="D255" s="68"/>
      <c r="E255" s="136"/>
      <c r="F255" s="136">
        <f>+E255-D255</f>
        <v>0</v>
      </c>
      <c r="G255" s="29">
        <f>+C255*F255*10</f>
        <v>0</v>
      </c>
      <c r="H255" s="172"/>
      <c r="I255" s="173">
        <f>+G255*H255/1000</f>
        <v>0</v>
      </c>
    </row>
    <row r="256" spans="2:17" ht="12.6" thickBot="1" x14ac:dyDescent="0.2">
      <c r="B256" s="109" t="s">
        <v>105</v>
      </c>
      <c r="C256" s="166">
        <f>SUM(C254:C255)</f>
        <v>0</v>
      </c>
      <c r="D256" s="71"/>
      <c r="E256" s="71"/>
      <c r="F256" s="71"/>
      <c r="G256" s="128">
        <f>SUM(G254:G255)</f>
        <v>0</v>
      </c>
      <c r="H256" s="174"/>
      <c r="I256" s="175">
        <f>SUM(I254:I255)</f>
        <v>0</v>
      </c>
    </row>
    <row r="257" spans="2:17" ht="12.6" thickBot="1" x14ac:dyDescent="0.2">
      <c r="C257" s="56"/>
      <c r="D257" s="56"/>
      <c r="E257" s="56"/>
      <c r="F257" s="17"/>
      <c r="G257" s="17"/>
      <c r="H257" s="17"/>
      <c r="I257" s="17"/>
      <c r="J257" s="17"/>
      <c r="K257" s="17"/>
      <c r="P257" s="17"/>
    </row>
    <row r="258" spans="2:17" ht="13.5" customHeight="1" x14ac:dyDescent="0.15">
      <c r="B258" s="537" t="s">
        <v>611</v>
      </c>
      <c r="C258" s="538"/>
      <c r="D258" s="538"/>
      <c r="E258" s="556"/>
      <c r="F258" s="557"/>
      <c r="G258" s="557"/>
      <c r="H258" s="557"/>
      <c r="I258" s="557"/>
      <c r="J258" s="558"/>
      <c r="K258" s="17"/>
      <c r="P258" s="17"/>
    </row>
    <row r="259" spans="2:17" ht="14.25" customHeight="1" thickBot="1" x14ac:dyDescent="0.2">
      <c r="B259" s="540"/>
      <c r="C259" s="541"/>
      <c r="D259" s="541"/>
      <c r="E259" s="559"/>
      <c r="F259" s="560"/>
      <c r="G259" s="560"/>
      <c r="H259" s="560"/>
      <c r="I259" s="560"/>
      <c r="J259" s="561"/>
      <c r="K259" s="17"/>
      <c r="P259" s="17"/>
    </row>
    <row r="260" spans="2:17" x14ac:dyDescent="0.15">
      <c r="C260" s="17"/>
      <c r="D260" s="17"/>
      <c r="E260" s="17"/>
      <c r="H260" s="17"/>
      <c r="I260" s="17"/>
      <c r="J260" s="17"/>
      <c r="K260" s="17"/>
      <c r="P260" s="17"/>
    </row>
    <row r="261" spans="2:17" ht="12.6" thickBot="1" x14ac:dyDescent="0.2">
      <c r="B261" s="1" t="s">
        <v>612</v>
      </c>
      <c r="C261" s="56"/>
      <c r="D261" s="56"/>
      <c r="E261" s="56"/>
      <c r="F261" s="17"/>
      <c r="G261" s="17"/>
      <c r="H261" s="17" t="s">
        <v>251</v>
      </c>
      <c r="I261" s="17"/>
      <c r="K261" s="17"/>
      <c r="P261" s="17"/>
    </row>
    <row r="262" spans="2:17" x14ac:dyDescent="0.15">
      <c r="B262" s="95" t="s">
        <v>613</v>
      </c>
      <c r="C262" s="59"/>
      <c r="D262" s="59"/>
      <c r="E262" s="59"/>
      <c r="F262" s="59"/>
      <c r="G262" s="61"/>
      <c r="H262" s="97">
        <f>+O238</f>
        <v>0</v>
      </c>
      <c r="I262" s="17"/>
      <c r="K262" s="17"/>
      <c r="Q262" s="17"/>
    </row>
    <row r="263" spans="2:17" x14ac:dyDescent="0.15">
      <c r="B263" s="50" t="s">
        <v>773</v>
      </c>
      <c r="C263" s="130"/>
      <c r="D263" s="130"/>
      <c r="E263" s="130"/>
      <c r="F263" s="130"/>
      <c r="G263" s="88"/>
      <c r="H263" s="99">
        <f>+I256</f>
        <v>0</v>
      </c>
      <c r="I263" s="17"/>
      <c r="K263" s="17"/>
      <c r="Q263" s="17"/>
    </row>
    <row r="264" spans="2:17" ht="12.6" thickBot="1" x14ac:dyDescent="0.2">
      <c r="B264" s="102"/>
      <c r="C264" s="131"/>
      <c r="D264" s="131" t="s">
        <v>182</v>
      </c>
      <c r="E264" s="131"/>
      <c r="F264" s="131"/>
      <c r="G264" s="132"/>
      <c r="H264" s="55">
        <f>SUM(H262:H263)</f>
        <v>0</v>
      </c>
      <c r="I264" s="17"/>
      <c r="J264" s="17"/>
      <c r="K264" s="17"/>
      <c r="Q264" s="17"/>
    </row>
    <row r="265" spans="2:17" x14ac:dyDescent="0.15">
      <c r="H265" s="17"/>
      <c r="I265" s="17"/>
      <c r="J265" s="17"/>
      <c r="K265" s="17"/>
      <c r="Q265" s="17"/>
    </row>
    <row r="266" spans="2:17" x14ac:dyDescent="0.15">
      <c r="B266" s="1" t="s">
        <v>252</v>
      </c>
      <c r="C266" s="17"/>
      <c r="D266" s="17"/>
      <c r="E266" s="17"/>
      <c r="F266" s="17"/>
      <c r="G266" s="17"/>
      <c r="H266" s="17"/>
      <c r="I266" s="17"/>
      <c r="K266" s="17"/>
      <c r="N266" s="17"/>
    </row>
    <row r="267" spans="2:17" ht="12.6" thickBot="1" x14ac:dyDescent="0.2">
      <c r="B267" s="1" t="s">
        <v>614</v>
      </c>
      <c r="C267" s="17"/>
      <c r="D267" s="17"/>
      <c r="E267" s="17"/>
      <c r="F267" s="17"/>
      <c r="G267" s="17"/>
      <c r="H267" s="17"/>
      <c r="I267" s="17"/>
      <c r="K267" s="17"/>
      <c r="N267" s="17"/>
    </row>
    <row r="268" spans="2:17" x14ac:dyDescent="0.15">
      <c r="B268" s="57"/>
      <c r="C268" s="176"/>
      <c r="D268" s="177" t="s">
        <v>5</v>
      </c>
      <c r="E268" s="178" t="s">
        <v>55</v>
      </c>
      <c r="F268" s="179" t="s">
        <v>186</v>
      </c>
      <c r="G268" s="180" t="s">
        <v>226</v>
      </c>
      <c r="H268" s="92" t="s">
        <v>37</v>
      </c>
    </row>
    <row r="269" spans="2:17" x14ac:dyDescent="0.15">
      <c r="B269" s="44" t="s">
        <v>551</v>
      </c>
      <c r="C269" s="181" t="s">
        <v>253</v>
      </c>
      <c r="D269" s="182" t="s">
        <v>254</v>
      </c>
      <c r="E269" s="183" t="s">
        <v>255</v>
      </c>
      <c r="F269" s="184" t="s">
        <v>254</v>
      </c>
      <c r="G269" s="185" t="s">
        <v>255</v>
      </c>
      <c r="H269" s="186"/>
    </row>
    <row r="270" spans="2:17" x14ac:dyDescent="0.15">
      <c r="B270" s="44"/>
      <c r="C270" s="181"/>
      <c r="D270" s="182" t="s">
        <v>256</v>
      </c>
      <c r="E270" s="183" t="s">
        <v>257</v>
      </c>
      <c r="F270" s="184" t="s">
        <v>258</v>
      </c>
      <c r="G270" s="185" t="s">
        <v>257</v>
      </c>
      <c r="H270" s="186"/>
    </row>
    <row r="271" spans="2:17" x14ac:dyDescent="0.15">
      <c r="B271" s="44"/>
      <c r="C271" s="181"/>
      <c r="D271" s="134" t="s">
        <v>198</v>
      </c>
      <c r="E271" s="126" t="s">
        <v>198</v>
      </c>
      <c r="F271" s="187" t="s">
        <v>198</v>
      </c>
      <c r="G271" s="188" t="s">
        <v>198</v>
      </c>
      <c r="H271" s="186" t="s">
        <v>615</v>
      </c>
    </row>
    <row r="272" spans="2:17" x14ac:dyDescent="0.15">
      <c r="B272" s="6"/>
      <c r="C272" s="181"/>
      <c r="D272" s="189" t="s">
        <v>259</v>
      </c>
      <c r="E272" s="190"/>
      <c r="F272" s="191" t="s">
        <v>259</v>
      </c>
      <c r="G272" s="192"/>
      <c r="H272" s="186"/>
    </row>
    <row r="273" spans="2:13" x14ac:dyDescent="0.15">
      <c r="B273" s="80"/>
      <c r="C273" s="193"/>
      <c r="D273" s="182" t="s">
        <v>260</v>
      </c>
      <c r="E273" s="183"/>
      <c r="F273" s="184" t="s">
        <v>260</v>
      </c>
      <c r="G273" s="185"/>
      <c r="H273" s="186" t="s">
        <v>243</v>
      </c>
    </row>
    <row r="274" spans="2:13" x14ac:dyDescent="0.15">
      <c r="B274" s="113"/>
      <c r="C274" s="194"/>
      <c r="D274" s="195"/>
      <c r="E274" s="194"/>
      <c r="F274" s="196"/>
      <c r="G274" s="197"/>
      <c r="H274" s="101">
        <f>IF($E$12="-",-(F274*G274)/1000,(D274*E274*$E$12-F274*G274)/1000)</f>
        <v>0</v>
      </c>
    </row>
    <row r="275" spans="2:13" x14ac:dyDescent="0.15">
      <c r="B275" s="113"/>
      <c r="C275" s="199"/>
      <c r="D275" s="200"/>
      <c r="E275" s="199"/>
      <c r="F275" s="201"/>
      <c r="G275" s="202"/>
      <c r="H275" s="203">
        <f>IF($E$12="-",-(F275*G275)/1000,(D275*E275*$E$12-F275*G275)/1000)</f>
        <v>0</v>
      </c>
    </row>
    <row r="276" spans="2:13" x14ac:dyDescent="0.15">
      <c r="B276" s="25"/>
      <c r="C276" s="194"/>
      <c r="D276" s="195"/>
      <c r="E276" s="194"/>
      <c r="F276" s="196"/>
      <c r="G276" s="197"/>
      <c r="H276" s="204">
        <f>IF($E$12="-",-(F276*G276)/1000,(D276*E276*$E$12-F276*G276)/1000)</f>
        <v>0</v>
      </c>
    </row>
    <row r="277" spans="2:13" x14ac:dyDescent="0.15">
      <c r="B277" s="160"/>
      <c r="C277" s="199"/>
      <c r="D277" s="200"/>
      <c r="E277" s="199"/>
      <c r="F277" s="201"/>
      <c r="G277" s="202"/>
      <c r="H277" s="198">
        <f>IF($E$12="-",-(F277*G277)/1000,(D277*E277*$E$12-F277*G277)/1000)</f>
        <v>0</v>
      </c>
    </row>
    <row r="278" spans="2:13" ht="12.6" thickBot="1" x14ac:dyDescent="0.2">
      <c r="B278" s="109" t="s">
        <v>105</v>
      </c>
      <c r="C278" s="139"/>
      <c r="D278" s="205"/>
      <c r="E278" s="206"/>
      <c r="F278" s="207"/>
      <c r="G278" s="208"/>
      <c r="H278" s="55">
        <f>SUM(H274:H277)</f>
        <v>0</v>
      </c>
    </row>
    <row r="279" spans="2:13" x14ac:dyDescent="0.15">
      <c r="C279" s="17"/>
      <c r="D279" s="17"/>
      <c r="E279" s="17"/>
      <c r="F279" s="17"/>
      <c r="G279" s="17"/>
      <c r="H279" s="17"/>
      <c r="I279" s="17"/>
    </row>
    <row r="280" spans="2:13" ht="12.6" thickBot="1" x14ac:dyDescent="0.2">
      <c r="B280" s="1" t="s">
        <v>619</v>
      </c>
    </row>
    <row r="281" spans="2:13" x14ac:dyDescent="0.15">
      <c r="B281" s="57"/>
      <c r="C281" s="176" t="s">
        <v>184</v>
      </c>
      <c r="D281" s="18" t="s">
        <v>261</v>
      </c>
      <c r="E281" s="18" t="s">
        <v>262</v>
      </c>
      <c r="F281" s="18" t="s">
        <v>263</v>
      </c>
      <c r="G281" s="18" t="s">
        <v>620</v>
      </c>
      <c r="H281" s="18" t="s">
        <v>264</v>
      </c>
      <c r="I281" s="209" t="s">
        <v>265</v>
      </c>
      <c r="J281" s="19" t="s">
        <v>624</v>
      </c>
      <c r="K281" s="18" t="s">
        <v>626</v>
      </c>
      <c r="L281" s="18" t="s">
        <v>628</v>
      </c>
      <c r="M281" s="5" t="s">
        <v>18</v>
      </c>
    </row>
    <row r="282" spans="2:13" x14ac:dyDescent="0.15">
      <c r="B282" s="44" t="s">
        <v>551</v>
      </c>
      <c r="C282" s="181" t="s">
        <v>266</v>
      </c>
      <c r="D282" s="21" t="s">
        <v>267</v>
      </c>
      <c r="E282" s="21"/>
      <c r="F282" s="21" t="s">
        <v>269</v>
      </c>
      <c r="G282" s="21" t="s">
        <v>621</v>
      </c>
      <c r="H282" s="21"/>
      <c r="I282" s="210" t="s">
        <v>271</v>
      </c>
      <c r="J282" s="22" t="s">
        <v>625</v>
      </c>
      <c r="K282" s="21" t="s">
        <v>627</v>
      </c>
      <c r="L282" s="21" t="s">
        <v>271</v>
      </c>
      <c r="M282" s="8"/>
    </row>
    <row r="283" spans="2:13" x14ac:dyDescent="0.15">
      <c r="B283" s="44"/>
      <c r="C283" s="21"/>
      <c r="D283" s="21"/>
      <c r="E283" s="21" t="s">
        <v>268</v>
      </c>
      <c r="F283" s="21"/>
      <c r="G283" s="21" t="s">
        <v>622</v>
      </c>
      <c r="H283" s="21" t="s">
        <v>270</v>
      </c>
      <c r="I283" s="210" t="s">
        <v>202</v>
      </c>
      <c r="J283" s="22"/>
      <c r="K283" s="21"/>
      <c r="L283" s="21" t="s">
        <v>629</v>
      </c>
      <c r="M283" s="8" t="s">
        <v>275</v>
      </c>
    </row>
    <row r="284" spans="2:13" x14ac:dyDescent="0.15">
      <c r="B284" s="211"/>
      <c r="C284" s="65" t="s">
        <v>272</v>
      </c>
      <c r="D284" s="21" t="s">
        <v>273</v>
      </c>
      <c r="E284" s="21" t="s">
        <v>272</v>
      </c>
      <c r="F284" s="21" t="s">
        <v>274</v>
      </c>
      <c r="G284" s="21" t="s">
        <v>623</v>
      </c>
      <c r="H284" s="21" t="s">
        <v>274</v>
      </c>
      <c r="I284" s="210" t="s">
        <v>80</v>
      </c>
      <c r="J284" s="22" t="s">
        <v>272</v>
      </c>
      <c r="K284" s="21" t="s">
        <v>274</v>
      </c>
      <c r="L284" s="21" t="s">
        <v>80</v>
      </c>
      <c r="M284" s="8" t="s">
        <v>80</v>
      </c>
    </row>
    <row r="285" spans="2:13" s="17" customFormat="1" ht="12.6" thickBot="1" x14ac:dyDescent="0.2">
      <c r="B285" s="124"/>
      <c r="C285" s="128"/>
      <c r="D285" s="128"/>
      <c r="E285" s="128">
        <f>+C285*D285/100</f>
        <v>0</v>
      </c>
      <c r="F285" s="128"/>
      <c r="G285" s="128"/>
      <c r="H285" s="128">
        <f>+F285-G285</f>
        <v>0</v>
      </c>
      <c r="I285" s="212">
        <f>+E285*H285/1000</f>
        <v>0</v>
      </c>
      <c r="J285" s="39"/>
      <c r="K285" s="128"/>
      <c r="L285" s="103">
        <f>J285*K285/1000</f>
        <v>0</v>
      </c>
      <c r="M285" s="55">
        <f>+I285+L285</f>
        <v>0</v>
      </c>
    </row>
    <row r="287" spans="2:13" hidden="1" x14ac:dyDescent="0.15">
      <c r="B287" s="1" t="s">
        <v>276</v>
      </c>
      <c r="C287" s="56"/>
      <c r="D287" s="56"/>
      <c r="E287" s="56"/>
      <c r="F287" s="56"/>
      <c r="G287" s="56"/>
      <c r="H287" s="56"/>
      <c r="I287" s="56"/>
      <c r="J287" s="56"/>
      <c r="K287" s="56"/>
      <c r="L287" s="56"/>
    </row>
    <row r="288" spans="2:13" hidden="1" x14ac:dyDescent="0.15">
      <c r="B288" s="1" t="s">
        <v>277</v>
      </c>
      <c r="C288" s="56"/>
      <c r="D288" s="56"/>
      <c r="E288" s="56"/>
      <c r="F288" s="56"/>
      <c r="G288" s="56"/>
      <c r="H288" s="56"/>
      <c r="I288" s="56"/>
      <c r="J288" s="56"/>
      <c r="K288" s="56"/>
      <c r="L288" s="56"/>
    </row>
    <row r="289" spans="2:12" hidden="1" x14ac:dyDescent="0.15">
      <c r="B289" s="1" t="s">
        <v>278</v>
      </c>
      <c r="C289" s="56"/>
      <c r="D289" s="56"/>
      <c r="E289" s="56"/>
      <c r="F289" s="56"/>
      <c r="G289" s="56"/>
      <c r="H289" s="56"/>
      <c r="I289" s="56"/>
      <c r="J289" s="56"/>
      <c r="K289" s="56"/>
      <c r="L289" s="56"/>
    </row>
    <row r="290" spans="2:12" hidden="1" x14ac:dyDescent="0.15">
      <c r="B290" s="213" t="s">
        <v>107</v>
      </c>
      <c r="C290" s="214" t="s">
        <v>279</v>
      </c>
      <c r="D290" s="215"/>
      <c r="E290" s="216" t="s">
        <v>55</v>
      </c>
      <c r="F290" s="216" t="s">
        <v>186</v>
      </c>
      <c r="G290" s="217" t="s">
        <v>280</v>
      </c>
      <c r="H290" s="56"/>
      <c r="I290" s="56"/>
      <c r="J290" s="56"/>
      <c r="K290" s="56"/>
      <c r="L290" s="56"/>
    </row>
    <row r="291" spans="2:12" hidden="1" x14ac:dyDescent="0.15">
      <c r="B291" s="9"/>
      <c r="C291" s="56" t="s">
        <v>281</v>
      </c>
      <c r="D291" s="218" t="s">
        <v>282</v>
      </c>
      <c r="E291" s="218" t="s">
        <v>283</v>
      </c>
      <c r="F291" s="218" t="s">
        <v>284</v>
      </c>
      <c r="G291" s="219" t="s">
        <v>285</v>
      </c>
      <c r="H291" s="56"/>
      <c r="I291" s="56"/>
      <c r="J291" s="56"/>
      <c r="K291" s="56"/>
      <c r="L291" s="56"/>
    </row>
    <row r="292" spans="2:12" hidden="1" x14ac:dyDescent="0.15">
      <c r="B292" s="9"/>
      <c r="C292" s="56"/>
      <c r="D292" s="218"/>
      <c r="E292" s="218"/>
      <c r="F292" s="218"/>
      <c r="G292" s="220"/>
      <c r="H292" s="56"/>
      <c r="I292" s="56"/>
      <c r="J292" s="56"/>
      <c r="K292" s="56"/>
      <c r="L292" s="56"/>
    </row>
    <row r="293" spans="2:12" hidden="1" x14ac:dyDescent="0.15">
      <c r="B293" s="9" t="s">
        <v>286</v>
      </c>
      <c r="C293" s="56"/>
      <c r="D293" s="218" t="s">
        <v>287</v>
      </c>
      <c r="E293" s="218" t="s">
        <v>288</v>
      </c>
      <c r="F293" s="218" t="s">
        <v>289</v>
      </c>
      <c r="G293" s="221" t="s">
        <v>290</v>
      </c>
      <c r="H293" s="56"/>
      <c r="I293" s="56"/>
      <c r="J293" s="56"/>
      <c r="K293" s="56"/>
      <c r="L293" s="56"/>
    </row>
    <row r="294" spans="2:12" hidden="1" x14ac:dyDescent="0.15">
      <c r="B294" s="12"/>
      <c r="C294" s="68"/>
      <c r="D294" s="68"/>
      <c r="E294" s="68"/>
      <c r="F294" s="68"/>
      <c r="G294" s="222">
        <f>(+E294-F294)*D294</f>
        <v>0</v>
      </c>
      <c r="H294" s="56"/>
      <c r="I294" s="56"/>
      <c r="J294" s="56"/>
      <c r="K294" s="56"/>
      <c r="L294" s="56"/>
    </row>
    <row r="295" spans="2:12" hidden="1" x14ac:dyDescent="0.15">
      <c r="B295" s="12"/>
      <c r="C295" s="68"/>
      <c r="D295" s="68"/>
      <c r="E295" s="68"/>
      <c r="F295" s="68"/>
      <c r="G295" s="222">
        <f>(+E295-F295)*D295</f>
        <v>0</v>
      </c>
      <c r="H295" s="56"/>
      <c r="I295" s="56"/>
      <c r="J295" s="56"/>
      <c r="K295" s="56"/>
      <c r="L295" s="56"/>
    </row>
    <row r="296" spans="2:12" ht="12.6" hidden="1" thickBot="1" x14ac:dyDescent="0.2">
      <c r="B296" s="53" t="s">
        <v>291</v>
      </c>
      <c r="C296" s="223"/>
      <c r="D296" s="139"/>
      <c r="E296" s="139"/>
      <c r="F296" s="139"/>
      <c r="G296" s="55">
        <f>SUM(G294:G295)</f>
        <v>0</v>
      </c>
      <c r="H296" s="56"/>
      <c r="I296" s="56"/>
      <c r="J296" s="56"/>
      <c r="K296" s="56"/>
      <c r="L296" s="56"/>
    </row>
    <row r="297" spans="2:12" hidden="1" x14ac:dyDescent="0.15">
      <c r="C297" s="56"/>
      <c r="D297" s="56"/>
      <c r="E297" s="56"/>
      <c r="F297" s="56"/>
      <c r="G297" s="56"/>
      <c r="H297" s="56"/>
      <c r="I297" s="56"/>
      <c r="J297" s="56"/>
      <c r="K297" s="56"/>
      <c r="L297" s="56"/>
    </row>
    <row r="298" spans="2:12" hidden="1" x14ac:dyDescent="0.15">
      <c r="B298" s="1" t="s">
        <v>292</v>
      </c>
      <c r="C298" s="56"/>
      <c r="D298" s="56"/>
      <c r="E298" s="56"/>
      <c r="F298" s="56"/>
      <c r="G298" s="56"/>
      <c r="H298" s="56"/>
      <c r="I298" s="56"/>
      <c r="J298" s="56"/>
      <c r="K298" s="56"/>
      <c r="L298" s="56"/>
    </row>
    <row r="299" spans="2:12" hidden="1" x14ac:dyDescent="0.15">
      <c r="B299" s="213" t="s">
        <v>107</v>
      </c>
      <c r="C299" s="216" t="s">
        <v>293</v>
      </c>
      <c r="D299" s="224"/>
      <c r="E299" s="224" t="s">
        <v>294</v>
      </c>
      <c r="F299" s="224"/>
      <c r="G299" s="215"/>
    </row>
    <row r="300" spans="2:12" hidden="1" x14ac:dyDescent="0.15">
      <c r="B300" s="9" t="s">
        <v>295</v>
      </c>
      <c r="C300" s="218" t="s">
        <v>296</v>
      </c>
      <c r="D300" s="225" t="s">
        <v>297</v>
      </c>
      <c r="E300" s="226" t="s">
        <v>298</v>
      </c>
      <c r="F300" s="226" t="s">
        <v>15</v>
      </c>
      <c r="G300" s="226" t="s">
        <v>299</v>
      </c>
    </row>
    <row r="301" spans="2:12" hidden="1" x14ac:dyDescent="0.15">
      <c r="B301" s="9"/>
      <c r="C301" s="62"/>
      <c r="D301" s="227" t="s">
        <v>300</v>
      </c>
      <c r="E301" s="218" t="s">
        <v>301</v>
      </c>
      <c r="F301" s="218" t="s">
        <v>302</v>
      </c>
      <c r="G301" s="218" t="s">
        <v>303</v>
      </c>
    </row>
    <row r="302" spans="2:12" hidden="1" x14ac:dyDescent="0.15">
      <c r="B302" s="9"/>
      <c r="C302" s="218"/>
      <c r="D302" s="228"/>
      <c r="E302" s="218" t="s">
        <v>304</v>
      </c>
      <c r="F302" s="218"/>
      <c r="G302" s="218" t="s">
        <v>305</v>
      </c>
    </row>
    <row r="303" spans="2:12" hidden="1" x14ac:dyDescent="0.15">
      <c r="B303" s="9" t="s">
        <v>306</v>
      </c>
      <c r="C303" s="218" t="s">
        <v>307</v>
      </c>
      <c r="D303" s="228" t="s">
        <v>308</v>
      </c>
      <c r="E303" s="218" t="s">
        <v>309</v>
      </c>
      <c r="F303" s="229" t="s">
        <v>310</v>
      </c>
      <c r="G303" s="218" t="s">
        <v>311</v>
      </c>
    </row>
    <row r="304" spans="2:12" hidden="1" x14ac:dyDescent="0.15">
      <c r="B304" s="12"/>
      <c r="C304" s="68"/>
      <c r="D304" s="68"/>
      <c r="E304" s="135">
        <f>+C304*D304</f>
        <v>0</v>
      </c>
      <c r="F304" s="68"/>
      <c r="G304" s="68">
        <f>+E304*F304/1000</f>
        <v>0</v>
      </c>
    </row>
    <row r="305" spans="2:12" hidden="1" x14ac:dyDescent="0.15">
      <c r="B305" s="12"/>
      <c r="C305" s="68"/>
      <c r="D305" s="68"/>
      <c r="E305" s="135">
        <f>+C305*D305</f>
        <v>0</v>
      </c>
      <c r="F305" s="68"/>
      <c r="G305" s="68">
        <f>+E305*F305/1000</f>
        <v>0</v>
      </c>
    </row>
    <row r="306" spans="2:12" ht="12.6" hidden="1" thickBot="1" x14ac:dyDescent="0.2">
      <c r="B306" s="9" t="s">
        <v>291</v>
      </c>
      <c r="C306" s="230"/>
      <c r="D306" s="231"/>
      <c r="E306" s="230"/>
      <c r="F306" s="231"/>
      <c r="G306" s="128">
        <f>SUM(G304:G305)</f>
        <v>0</v>
      </c>
    </row>
    <row r="307" spans="2:12" hidden="1" x14ac:dyDescent="0.15">
      <c r="B307" s="60"/>
      <c r="C307" s="232"/>
      <c r="D307" s="232"/>
      <c r="E307" s="233"/>
      <c r="F307" s="233"/>
      <c r="G307" s="233"/>
      <c r="H307" s="234"/>
      <c r="I307" s="234"/>
    </row>
    <row r="308" spans="2:12" hidden="1" x14ac:dyDescent="0.15">
      <c r="C308" s="56"/>
      <c r="D308" s="56"/>
      <c r="E308" s="234"/>
      <c r="F308" s="235"/>
      <c r="G308" s="224"/>
      <c r="H308" s="224" t="s">
        <v>312</v>
      </c>
      <c r="I308" s="224"/>
      <c r="J308" s="236"/>
      <c r="K308" s="234"/>
      <c r="L308" s="234"/>
    </row>
    <row r="309" spans="2:12" hidden="1" x14ac:dyDescent="0.15">
      <c r="C309" s="56"/>
      <c r="D309" s="56"/>
      <c r="E309" s="234"/>
      <c r="F309" s="237" t="s">
        <v>313</v>
      </c>
      <c r="G309" s="226" t="s">
        <v>314</v>
      </c>
      <c r="H309" s="226" t="s">
        <v>315</v>
      </c>
      <c r="I309" s="26" t="s">
        <v>316</v>
      </c>
      <c r="J309" s="238" t="s">
        <v>18</v>
      </c>
      <c r="K309" s="234"/>
    </row>
    <row r="310" spans="2:12" hidden="1" x14ac:dyDescent="0.15">
      <c r="C310" s="56"/>
      <c r="D310" s="56"/>
      <c r="E310" s="234"/>
      <c r="F310" s="239" t="s">
        <v>300</v>
      </c>
      <c r="G310" s="218" t="s">
        <v>301</v>
      </c>
      <c r="H310" s="218" t="s">
        <v>302</v>
      </c>
      <c r="I310" s="240" t="s">
        <v>303</v>
      </c>
      <c r="J310" s="219"/>
      <c r="K310" s="234"/>
    </row>
    <row r="311" spans="2:12" hidden="1" x14ac:dyDescent="0.15">
      <c r="C311" s="56"/>
      <c r="D311" s="56"/>
      <c r="E311" s="234"/>
      <c r="F311" s="239"/>
      <c r="G311" s="218" t="s">
        <v>317</v>
      </c>
      <c r="H311" s="218"/>
      <c r="I311" s="240" t="s">
        <v>318</v>
      </c>
      <c r="J311" s="219" t="s">
        <v>319</v>
      </c>
      <c r="K311" s="234"/>
    </row>
    <row r="312" spans="2:12" hidden="1" x14ac:dyDescent="0.15">
      <c r="C312" s="56"/>
      <c r="D312" s="56"/>
      <c r="E312" s="234"/>
      <c r="F312" s="241" t="s">
        <v>308</v>
      </c>
      <c r="G312" s="218" t="s">
        <v>309</v>
      </c>
      <c r="H312" s="229" t="s">
        <v>310</v>
      </c>
      <c r="I312" s="240" t="s">
        <v>311</v>
      </c>
      <c r="J312" s="221" t="s">
        <v>311</v>
      </c>
      <c r="K312" s="234"/>
    </row>
    <row r="313" spans="2:12" hidden="1" x14ac:dyDescent="0.15">
      <c r="C313" s="56"/>
      <c r="D313" s="56"/>
      <c r="E313" s="234"/>
      <c r="F313" s="123"/>
      <c r="G313" s="135">
        <f>+C304*F313</f>
        <v>0</v>
      </c>
      <c r="H313" s="68"/>
      <c r="I313" s="30">
        <f>+G313*H313/1000</f>
        <v>0</v>
      </c>
      <c r="J313" s="32"/>
      <c r="K313" s="234"/>
    </row>
    <row r="314" spans="2:12" hidden="1" x14ac:dyDescent="0.15">
      <c r="C314" s="56"/>
      <c r="D314" s="56"/>
      <c r="E314" s="234"/>
      <c r="F314" s="123"/>
      <c r="G314" s="135">
        <f>+C305*F314</f>
        <v>0</v>
      </c>
      <c r="H314" s="68"/>
      <c r="I314" s="30">
        <f>+G314*H314/1000</f>
        <v>0</v>
      </c>
      <c r="J314" s="32"/>
      <c r="K314" s="234"/>
    </row>
    <row r="315" spans="2:12" ht="12.6" hidden="1" thickBot="1" x14ac:dyDescent="0.2">
      <c r="C315" s="56"/>
      <c r="D315" s="56"/>
      <c r="E315" s="234"/>
      <c r="F315" s="207"/>
      <c r="G315" s="206"/>
      <c r="H315" s="139"/>
      <c r="I315" s="73">
        <f>SUM(I313:I314)</f>
        <v>0</v>
      </c>
      <c r="J315" s="55">
        <f>+G306-I315</f>
        <v>0</v>
      </c>
      <c r="K315" s="234"/>
    </row>
    <row r="316" spans="2:12" hidden="1" x14ac:dyDescent="0.15">
      <c r="C316" s="56"/>
      <c r="D316" s="56"/>
      <c r="E316" s="234"/>
      <c r="F316" s="234"/>
      <c r="G316" s="234"/>
      <c r="H316" s="234"/>
      <c r="I316" s="17"/>
      <c r="J316" s="234"/>
      <c r="K316" s="234"/>
    </row>
    <row r="317" spans="2:12" hidden="1" x14ac:dyDescent="0.15">
      <c r="C317" s="56"/>
      <c r="D317" s="56"/>
      <c r="E317" s="56"/>
      <c r="F317" s="56"/>
      <c r="G317" s="56"/>
      <c r="H317" s="56"/>
      <c r="I317" s="56"/>
      <c r="J317" s="56"/>
      <c r="K317" s="56"/>
      <c r="L317" s="56"/>
    </row>
    <row r="318" spans="2:12" hidden="1" x14ac:dyDescent="0.15">
      <c r="B318" s="1" t="s">
        <v>320</v>
      </c>
      <c r="C318" s="56"/>
      <c r="D318" s="56"/>
      <c r="E318" s="56"/>
      <c r="F318" s="56"/>
      <c r="G318" s="56"/>
      <c r="H318" s="56"/>
      <c r="I318" s="56"/>
      <c r="J318" s="56"/>
      <c r="K318" s="56"/>
      <c r="L318" s="56"/>
    </row>
    <row r="319" spans="2:12" hidden="1" x14ac:dyDescent="0.15">
      <c r="B319" s="213" t="s">
        <v>107</v>
      </c>
      <c r="C319" s="214" t="s">
        <v>321</v>
      </c>
      <c r="D319" s="224"/>
      <c r="E319" s="224"/>
      <c r="F319" s="235" t="s">
        <v>322</v>
      </c>
      <c r="G319" s="224"/>
      <c r="H319" s="215"/>
      <c r="I319" s="217"/>
      <c r="J319" s="56"/>
      <c r="K319" s="56"/>
      <c r="L319" s="56"/>
    </row>
    <row r="320" spans="2:12" hidden="1" x14ac:dyDescent="0.15">
      <c r="B320" s="9" t="s">
        <v>295</v>
      </c>
      <c r="C320" s="226" t="s">
        <v>323</v>
      </c>
      <c r="D320" s="226" t="s">
        <v>324</v>
      </c>
      <c r="E320" s="26" t="s">
        <v>325</v>
      </c>
      <c r="F320" s="237" t="s">
        <v>326</v>
      </c>
      <c r="G320" s="226" t="s">
        <v>327</v>
      </c>
      <c r="H320" s="226" t="s">
        <v>328</v>
      </c>
      <c r="I320" s="219" t="s">
        <v>18</v>
      </c>
      <c r="J320" s="56"/>
      <c r="K320" s="56"/>
      <c r="L320" s="56"/>
    </row>
    <row r="321" spans="2:12" hidden="1" x14ac:dyDescent="0.15">
      <c r="B321" s="9"/>
      <c r="C321" s="218"/>
      <c r="D321" s="218"/>
      <c r="E321" s="240" t="s">
        <v>329</v>
      </c>
      <c r="F321" s="239"/>
      <c r="G321" s="218"/>
      <c r="H321" s="218" t="s">
        <v>330</v>
      </c>
      <c r="I321" s="219" t="s">
        <v>331</v>
      </c>
      <c r="J321" s="56"/>
      <c r="K321" s="56"/>
      <c r="L321" s="56"/>
    </row>
    <row r="322" spans="2:12" hidden="1" x14ac:dyDescent="0.15">
      <c r="B322" s="9" t="s">
        <v>332</v>
      </c>
      <c r="C322" s="218" t="s">
        <v>288</v>
      </c>
      <c r="D322" s="218" t="s">
        <v>333</v>
      </c>
      <c r="E322" s="242" t="s">
        <v>334</v>
      </c>
      <c r="F322" s="239" t="s">
        <v>335</v>
      </c>
      <c r="G322" s="218" t="s">
        <v>336</v>
      </c>
      <c r="H322" s="229" t="s">
        <v>334</v>
      </c>
      <c r="I322" s="221" t="s">
        <v>28</v>
      </c>
      <c r="J322" s="56"/>
      <c r="K322" s="56"/>
      <c r="L322" s="56"/>
    </row>
    <row r="323" spans="2:12" hidden="1" x14ac:dyDescent="0.15">
      <c r="B323" s="12"/>
      <c r="C323" s="68"/>
      <c r="D323" s="68"/>
      <c r="E323" s="243">
        <f>+C323*D323/1000</f>
        <v>0</v>
      </c>
      <c r="F323" s="123"/>
      <c r="G323" s="68"/>
      <c r="H323" s="244">
        <f>+F323*G323/1000</f>
        <v>0</v>
      </c>
      <c r="I323" s="99">
        <f>+H323-E323</f>
        <v>0</v>
      </c>
      <c r="J323" s="56"/>
      <c r="K323" s="56"/>
      <c r="L323" s="56"/>
    </row>
    <row r="324" spans="2:12" hidden="1" x14ac:dyDescent="0.15">
      <c r="B324" s="12"/>
      <c r="C324" s="69"/>
      <c r="D324" s="69"/>
      <c r="E324" s="243">
        <f>+C324*D324/1000</f>
        <v>0</v>
      </c>
      <c r="F324" s="123"/>
      <c r="G324" s="68"/>
      <c r="H324" s="244">
        <f>+F324*G324/1000</f>
        <v>0</v>
      </c>
      <c r="I324" s="99">
        <f>+H324-E324</f>
        <v>0</v>
      </c>
      <c r="J324" s="56"/>
      <c r="K324" s="56"/>
      <c r="L324" s="56"/>
    </row>
    <row r="325" spans="2:12" ht="12.6" hidden="1" thickBot="1" x14ac:dyDescent="0.2">
      <c r="B325" s="53" t="s">
        <v>291</v>
      </c>
      <c r="C325" s="245"/>
      <c r="D325" s="245"/>
      <c r="E325" s="73">
        <f>SUM(E323:E324)</f>
        <v>0</v>
      </c>
      <c r="F325" s="207"/>
      <c r="G325" s="139"/>
      <c r="H325" s="128">
        <f>SUM(H323:H324)</f>
        <v>0</v>
      </c>
      <c r="I325" s="55">
        <f>SUM(I323:I324)</f>
        <v>0</v>
      </c>
      <c r="J325" s="56"/>
      <c r="K325" s="56"/>
      <c r="L325" s="56"/>
    </row>
    <row r="326" spans="2:12" hidden="1" x14ac:dyDescent="0.15">
      <c r="C326" s="56"/>
      <c r="D326" s="56"/>
      <c r="E326" s="56"/>
      <c r="F326" s="56"/>
      <c r="G326" s="56"/>
      <c r="H326" s="56"/>
      <c r="I326" s="56"/>
      <c r="J326" s="56"/>
      <c r="K326" s="56"/>
      <c r="L326" s="56"/>
    </row>
    <row r="327" spans="2:12" hidden="1" x14ac:dyDescent="0.15">
      <c r="B327" s="1" t="s">
        <v>337</v>
      </c>
      <c r="C327" s="56"/>
      <c r="D327" s="56"/>
      <c r="E327" s="56"/>
      <c r="F327" s="56"/>
      <c r="G327" s="56"/>
      <c r="H327" s="56"/>
      <c r="I327" s="56"/>
      <c r="J327" s="56"/>
      <c r="K327" s="56"/>
      <c r="L327" s="56"/>
    </row>
    <row r="328" spans="2:12" hidden="1" x14ac:dyDescent="0.15">
      <c r="C328" s="246" t="s">
        <v>338</v>
      </c>
      <c r="D328" s="247"/>
      <c r="E328" s="56"/>
      <c r="F328" s="56"/>
      <c r="G328" s="56"/>
      <c r="H328" s="56"/>
      <c r="I328" s="56"/>
      <c r="J328" s="56"/>
      <c r="K328" s="56"/>
      <c r="L328" s="56"/>
    </row>
    <row r="329" spans="2:12" hidden="1" x14ac:dyDescent="0.15">
      <c r="C329" s="30">
        <f>+G296+J315+I325</f>
        <v>0</v>
      </c>
      <c r="D329" s="248" t="s">
        <v>339</v>
      </c>
      <c r="E329" s="56"/>
      <c r="F329" s="56"/>
      <c r="G329" s="56"/>
      <c r="H329" s="56"/>
      <c r="I329" s="56"/>
      <c r="J329" s="56"/>
      <c r="K329" s="56"/>
      <c r="L329" s="56"/>
    </row>
    <row r="330" spans="2:12" hidden="1" x14ac:dyDescent="0.15">
      <c r="C330" s="56"/>
      <c r="D330" s="56"/>
      <c r="E330" s="56"/>
      <c r="F330" s="56"/>
      <c r="G330" s="56"/>
      <c r="H330" s="56"/>
      <c r="I330" s="56"/>
      <c r="J330" s="56"/>
      <c r="K330" s="56"/>
      <c r="L330" s="56"/>
    </row>
    <row r="331" spans="2:12" hidden="1" x14ac:dyDescent="0.15">
      <c r="C331" s="56"/>
      <c r="D331" s="56"/>
      <c r="E331" s="56"/>
      <c r="F331" s="56"/>
      <c r="G331" s="56"/>
      <c r="H331" s="56"/>
      <c r="I331" s="56"/>
      <c r="J331" s="56"/>
      <c r="K331" s="56"/>
      <c r="L331" s="56"/>
    </row>
    <row r="332" spans="2:12" hidden="1" x14ac:dyDescent="0.15">
      <c r="C332" s="56"/>
      <c r="D332" s="56"/>
      <c r="E332" s="56"/>
      <c r="F332" s="56"/>
      <c r="G332" s="56"/>
      <c r="H332" s="56"/>
      <c r="I332" s="56"/>
      <c r="J332" s="56"/>
      <c r="K332" s="56"/>
      <c r="L332" s="56"/>
    </row>
    <row r="333" spans="2:12" hidden="1" x14ac:dyDescent="0.15">
      <c r="C333" s="56"/>
      <c r="D333" s="56"/>
      <c r="E333" s="56"/>
      <c r="F333" s="56"/>
      <c r="G333" s="56"/>
      <c r="H333" s="56"/>
      <c r="I333" s="56"/>
      <c r="J333" s="56"/>
      <c r="K333" s="56"/>
      <c r="L333" s="56"/>
    </row>
    <row r="334" spans="2:12" hidden="1" x14ac:dyDescent="0.15">
      <c r="B334" s="1" t="s">
        <v>340</v>
      </c>
      <c r="C334" s="56"/>
      <c r="D334" s="56"/>
      <c r="E334" s="56"/>
      <c r="F334" s="56"/>
      <c r="G334" s="56"/>
      <c r="H334" s="56"/>
      <c r="I334" s="56"/>
      <c r="J334" s="56"/>
      <c r="K334" s="56"/>
      <c r="L334" s="56"/>
    </row>
    <row r="335" spans="2:12" hidden="1" x14ac:dyDescent="0.15">
      <c r="B335" s="1" t="s">
        <v>341</v>
      </c>
      <c r="C335" s="56"/>
      <c r="D335" s="56"/>
      <c r="E335" s="56"/>
      <c r="F335" s="56"/>
      <c r="G335" s="56"/>
      <c r="H335" s="56"/>
      <c r="I335" s="56"/>
      <c r="J335" s="56"/>
      <c r="K335" s="56"/>
      <c r="L335" s="56"/>
    </row>
    <row r="336" spans="2:12" hidden="1" x14ac:dyDescent="0.15">
      <c r="B336" s="213" t="s">
        <v>107</v>
      </c>
      <c r="C336" s="232" t="s">
        <v>184</v>
      </c>
      <c r="D336" s="249" t="s">
        <v>55</v>
      </c>
      <c r="E336" s="250" t="s">
        <v>186</v>
      </c>
      <c r="F336" s="217" t="s">
        <v>18</v>
      </c>
      <c r="J336" s="56"/>
      <c r="K336" s="56"/>
      <c r="L336" s="56"/>
    </row>
    <row r="337" spans="2:12" hidden="1" x14ac:dyDescent="0.15">
      <c r="B337" s="9"/>
      <c r="C337" s="56" t="s">
        <v>342</v>
      </c>
      <c r="D337" s="240" t="s">
        <v>283</v>
      </c>
      <c r="E337" s="239" t="s">
        <v>283</v>
      </c>
      <c r="F337" s="219" t="s">
        <v>285</v>
      </c>
      <c r="J337" s="56"/>
      <c r="K337" s="56"/>
      <c r="L337" s="56"/>
    </row>
    <row r="338" spans="2:12" hidden="1" x14ac:dyDescent="0.15">
      <c r="B338" s="9"/>
      <c r="C338" s="56" t="s">
        <v>343</v>
      </c>
      <c r="D338" s="240"/>
      <c r="E338" s="239"/>
      <c r="F338" s="219"/>
      <c r="J338" s="56"/>
      <c r="K338" s="56"/>
      <c r="L338" s="56"/>
    </row>
    <row r="339" spans="2:12" hidden="1" x14ac:dyDescent="0.15">
      <c r="B339" s="9" t="s">
        <v>344</v>
      </c>
      <c r="C339" s="56" t="s">
        <v>345</v>
      </c>
      <c r="D339" s="240" t="s">
        <v>346</v>
      </c>
      <c r="E339" s="239" t="s">
        <v>347</v>
      </c>
      <c r="F339" s="219" t="s">
        <v>311</v>
      </c>
      <c r="J339" s="56"/>
      <c r="K339" s="56"/>
      <c r="L339" s="56"/>
    </row>
    <row r="340" spans="2:12" hidden="1" x14ac:dyDescent="0.15">
      <c r="B340" s="12"/>
      <c r="C340" s="68"/>
      <c r="D340" s="30"/>
      <c r="E340" s="123"/>
      <c r="F340" s="251">
        <f>(+D340-E340)*C340/1000</f>
        <v>0</v>
      </c>
      <c r="J340" s="56"/>
      <c r="K340" s="56"/>
      <c r="L340" s="56"/>
    </row>
    <row r="341" spans="2:12" hidden="1" x14ac:dyDescent="0.15">
      <c r="B341" s="12"/>
      <c r="C341" s="68"/>
      <c r="D341" s="30"/>
      <c r="E341" s="123"/>
      <c r="F341" s="251">
        <f>(+D341-E341)*C341/1000</f>
        <v>0</v>
      </c>
      <c r="J341" s="56"/>
      <c r="K341" s="56"/>
      <c r="L341" s="56"/>
    </row>
    <row r="342" spans="2:12" ht="12.6" hidden="1" thickBot="1" x14ac:dyDescent="0.2">
      <c r="B342" s="53" t="s">
        <v>291</v>
      </c>
      <c r="C342" s="138">
        <f>SUM(C340:C341)</f>
        <v>0</v>
      </c>
      <c r="D342" s="206"/>
      <c r="E342" s="207"/>
      <c r="F342" s="55">
        <f>SUM(F340:F341)</f>
        <v>0</v>
      </c>
      <c r="J342" s="56"/>
      <c r="K342" s="56"/>
      <c r="L342" s="56"/>
    </row>
    <row r="343" spans="2:12" hidden="1" x14ac:dyDescent="0.15">
      <c r="C343" s="56"/>
      <c r="D343" s="56"/>
      <c r="E343" s="56"/>
      <c r="F343" s="56"/>
      <c r="J343" s="56"/>
      <c r="K343" s="56"/>
      <c r="L343" s="56"/>
    </row>
    <row r="344" spans="2:12" hidden="1" x14ac:dyDescent="0.15">
      <c r="C344" s="56"/>
      <c r="D344" s="56"/>
      <c r="E344" s="56"/>
      <c r="F344" s="56"/>
      <c r="J344" s="56"/>
      <c r="K344" s="56"/>
      <c r="L344" s="56"/>
    </row>
    <row r="345" spans="2:12" hidden="1" x14ac:dyDescent="0.15">
      <c r="B345" s="1" t="s">
        <v>348</v>
      </c>
      <c r="C345" s="56"/>
      <c r="D345" s="56"/>
      <c r="E345" s="56"/>
      <c r="F345" s="56"/>
      <c r="J345" s="56"/>
      <c r="K345" s="56"/>
      <c r="L345" s="56"/>
    </row>
    <row r="346" spans="2:12" hidden="1" x14ac:dyDescent="0.15">
      <c r="B346" s="213" t="s">
        <v>107</v>
      </c>
      <c r="C346" s="214"/>
      <c r="D346" s="224" t="s">
        <v>349</v>
      </c>
      <c r="E346" s="224"/>
      <c r="F346" s="252"/>
      <c r="G346" s="253" t="s">
        <v>350</v>
      </c>
      <c r="H346" s="253"/>
      <c r="I346" s="254" t="s">
        <v>18</v>
      </c>
    </row>
    <row r="347" spans="2:12" hidden="1" x14ac:dyDescent="0.15">
      <c r="B347" s="9"/>
      <c r="C347" s="228" t="s">
        <v>351</v>
      </c>
      <c r="D347" s="56" t="s">
        <v>352</v>
      </c>
      <c r="E347" s="66" t="s">
        <v>353</v>
      </c>
      <c r="F347" s="255" t="s">
        <v>354</v>
      </c>
      <c r="G347" s="17" t="s">
        <v>355</v>
      </c>
      <c r="H347" s="256" t="s">
        <v>356</v>
      </c>
      <c r="I347" s="257"/>
    </row>
    <row r="348" spans="2:12" hidden="1" x14ac:dyDescent="0.15">
      <c r="B348" s="9"/>
      <c r="C348" s="228" t="s">
        <v>357</v>
      </c>
      <c r="D348" s="56" t="s">
        <v>358</v>
      </c>
      <c r="E348" s="66" t="s">
        <v>359</v>
      </c>
      <c r="F348" s="258" t="s">
        <v>357</v>
      </c>
      <c r="G348" s="17" t="s">
        <v>358</v>
      </c>
      <c r="H348" s="256" t="s">
        <v>360</v>
      </c>
      <c r="I348" s="257" t="s">
        <v>361</v>
      </c>
    </row>
    <row r="349" spans="2:12" hidden="1" x14ac:dyDescent="0.15">
      <c r="B349" s="9"/>
      <c r="C349" s="228"/>
      <c r="D349" s="56"/>
      <c r="E349" s="240" t="s">
        <v>362</v>
      </c>
      <c r="F349" s="258"/>
      <c r="G349" s="17"/>
      <c r="H349" s="256" t="s">
        <v>363</v>
      </c>
      <c r="I349" s="257"/>
    </row>
    <row r="350" spans="2:12" hidden="1" x14ac:dyDescent="0.15">
      <c r="B350" s="23" t="s">
        <v>364</v>
      </c>
      <c r="C350" s="228" t="s">
        <v>365</v>
      </c>
      <c r="D350" s="56" t="s">
        <v>366</v>
      </c>
      <c r="E350" s="240" t="s">
        <v>367</v>
      </c>
      <c r="F350" s="259" t="s">
        <v>365</v>
      </c>
      <c r="G350" s="17" t="s">
        <v>366</v>
      </c>
      <c r="H350" s="256" t="s">
        <v>367</v>
      </c>
      <c r="I350" s="260" t="s">
        <v>367</v>
      </c>
    </row>
    <row r="351" spans="2:12" s="17" customFormat="1" hidden="1" x14ac:dyDescent="0.15">
      <c r="B351" s="261"/>
      <c r="C351" s="68"/>
      <c r="D351" s="68"/>
      <c r="E351" s="30">
        <f>+C351*D351/1000</f>
        <v>0</v>
      </c>
      <c r="F351" s="123"/>
      <c r="G351" s="68"/>
      <c r="H351" s="30">
        <f>+F351*G351/1000</f>
        <v>0</v>
      </c>
      <c r="I351" s="32"/>
    </row>
    <row r="352" spans="2:12" s="17" customFormat="1" hidden="1" x14ac:dyDescent="0.15">
      <c r="B352" s="261"/>
      <c r="C352" s="68"/>
      <c r="D352" s="68"/>
      <c r="E352" s="30">
        <f>+C352*D352/1000</f>
        <v>0</v>
      </c>
      <c r="F352" s="123"/>
      <c r="G352" s="68"/>
      <c r="H352" s="30">
        <f>+F352*G352/1000</f>
        <v>0</v>
      </c>
      <c r="I352" s="262"/>
    </row>
    <row r="353" spans="2:12" s="17" customFormat="1" ht="12.6" hidden="1" thickBot="1" x14ac:dyDescent="0.2">
      <c r="B353" s="263" t="s">
        <v>291</v>
      </c>
      <c r="C353" s="70"/>
      <c r="D353" s="71"/>
      <c r="E353" s="264">
        <f>SUM(E351:E352)</f>
        <v>0</v>
      </c>
      <c r="F353" s="265"/>
      <c r="G353" s="71"/>
      <c r="H353" s="266">
        <f>SUM(H351:H352)</f>
        <v>0</v>
      </c>
      <c r="I353" s="267">
        <f>+E353-H353</f>
        <v>0</v>
      </c>
    </row>
    <row r="354" spans="2:12" s="17" customFormat="1" hidden="1" x14ac:dyDescent="0.15">
      <c r="E354" s="182"/>
      <c r="F354" s="182"/>
      <c r="H354" s="182"/>
      <c r="I354" s="182"/>
    </row>
    <row r="355" spans="2:12" hidden="1" x14ac:dyDescent="0.15">
      <c r="B355" s="1" t="s">
        <v>368</v>
      </c>
      <c r="C355" s="56"/>
      <c r="D355" s="56"/>
      <c r="E355" s="56"/>
      <c r="F355" s="56"/>
      <c r="G355" s="56"/>
      <c r="H355" s="56"/>
      <c r="I355" s="56"/>
      <c r="J355" s="56"/>
      <c r="K355" s="56"/>
      <c r="L355" s="56"/>
    </row>
    <row r="356" spans="2:12" hidden="1" x14ac:dyDescent="0.15">
      <c r="B356" s="213" t="s">
        <v>107</v>
      </c>
      <c r="C356" s="214" t="s">
        <v>369</v>
      </c>
      <c r="D356" s="224"/>
      <c r="E356" s="224"/>
      <c r="F356" s="235" t="s">
        <v>370</v>
      </c>
      <c r="G356" s="224"/>
      <c r="H356" s="215"/>
      <c r="I356" s="217"/>
      <c r="J356" s="56"/>
      <c r="K356" s="56"/>
      <c r="L356" s="56"/>
    </row>
    <row r="357" spans="2:12" hidden="1" x14ac:dyDescent="0.15">
      <c r="B357" s="9" t="s">
        <v>295</v>
      </c>
      <c r="C357" s="226" t="s">
        <v>323</v>
      </c>
      <c r="D357" s="226" t="s">
        <v>324</v>
      </c>
      <c r="E357" s="26" t="s">
        <v>325</v>
      </c>
      <c r="F357" s="237" t="s">
        <v>326</v>
      </c>
      <c r="G357" s="226" t="s">
        <v>327</v>
      </c>
      <c r="H357" s="226" t="s">
        <v>328</v>
      </c>
      <c r="I357" s="219" t="s">
        <v>18</v>
      </c>
      <c r="J357" s="56"/>
      <c r="K357" s="56"/>
      <c r="L357" s="56"/>
    </row>
    <row r="358" spans="2:12" hidden="1" x14ac:dyDescent="0.15">
      <c r="B358" s="9"/>
      <c r="C358" s="218"/>
      <c r="D358" s="218"/>
      <c r="E358" s="240" t="s">
        <v>329</v>
      </c>
      <c r="F358" s="239"/>
      <c r="G358" s="218"/>
      <c r="H358" s="218" t="s">
        <v>330</v>
      </c>
      <c r="I358" s="219" t="s">
        <v>331</v>
      </c>
      <c r="J358" s="56"/>
      <c r="K358" s="56"/>
      <c r="L358" s="56"/>
    </row>
    <row r="359" spans="2:12" hidden="1" x14ac:dyDescent="0.15">
      <c r="B359" s="9" t="s">
        <v>371</v>
      </c>
      <c r="C359" s="218" t="s">
        <v>288</v>
      </c>
      <c r="D359" s="218" t="s">
        <v>372</v>
      </c>
      <c r="E359" s="242" t="s">
        <v>334</v>
      </c>
      <c r="F359" s="239" t="s">
        <v>373</v>
      </c>
      <c r="G359" s="218" t="s">
        <v>333</v>
      </c>
      <c r="H359" s="229" t="s">
        <v>334</v>
      </c>
      <c r="I359" s="221" t="s">
        <v>28</v>
      </c>
      <c r="J359" s="56"/>
      <c r="K359" s="56"/>
      <c r="L359" s="56"/>
    </row>
    <row r="360" spans="2:12" hidden="1" x14ac:dyDescent="0.15">
      <c r="B360" s="12"/>
      <c r="C360" s="69"/>
      <c r="D360" s="69"/>
      <c r="E360" s="243">
        <f>+C360*D360/1000</f>
        <v>0</v>
      </c>
      <c r="F360" s="268"/>
      <c r="G360" s="69"/>
      <c r="H360" s="244">
        <f>+F360*G360/1000</f>
        <v>0</v>
      </c>
      <c r="I360" s="99">
        <f>+H360-E360</f>
        <v>0</v>
      </c>
      <c r="J360" s="56"/>
      <c r="K360" s="56"/>
      <c r="L360" s="56"/>
    </row>
    <row r="361" spans="2:12" hidden="1" x14ac:dyDescent="0.15">
      <c r="B361" s="12"/>
      <c r="C361" s="69"/>
      <c r="D361" s="69"/>
      <c r="E361" s="243">
        <f>+C361*D361/1000</f>
        <v>0</v>
      </c>
      <c r="F361" s="268"/>
      <c r="G361" s="69"/>
      <c r="H361" s="244">
        <f>+F361*G361/1000</f>
        <v>0</v>
      </c>
      <c r="I361" s="99">
        <f>+H361-E361</f>
        <v>0</v>
      </c>
      <c r="J361" s="56"/>
      <c r="K361" s="56"/>
      <c r="L361" s="56"/>
    </row>
    <row r="362" spans="2:12" ht="12.6" hidden="1" thickBot="1" x14ac:dyDescent="0.2">
      <c r="B362" s="53" t="s">
        <v>291</v>
      </c>
      <c r="C362" s="245"/>
      <c r="D362" s="245"/>
      <c r="E362" s="73">
        <f>SUM(E360:E361)</f>
        <v>0</v>
      </c>
      <c r="F362" s="269"/>
      <c r="G362" s="245"/>
      <c r="H362" s="128">
        <f>SUM(H360:H361)</f>
        <v>0</v>
      </c>
      <c r="I362" s="55">
        <f>SUM(I360:I361)</f>
        <v>0</v>
      </c>
      <c r="J362" s="56"/>
      <c r="K362" s="56"/>
      <c r="L362" s="56"/>
    </row>
    <row r="363" spans="2:12" hidden="1" x14ac:dyDescent="0.15">
      <c r="C363" s="56"/>
      <c r="D363" s="56"/>
      <c r="E363" s="56"/>
      <c r="F363" s="56"/>
      <c r="G363" s="56"/>
      <c r="H363" s="56"/>
      <c r="I363" s="56"/>
      <c r="J363" s="56"/>
      <c r="K363" s="56"/>
      <c r="L363" s="56"/>
    </row>
    <row r="364" spans="2:12" hidden="1" x14ac:dyDescent="0.15">
      <c r="C364" s="56"/>
      <c r="D364" s="56"/>
      <c r="E364" s="56"/>
      <c r="F364" s="56"/>
      <c r="G364" s="56"/>
      <c r="H364" s="56"/>
      <c r="I364" s="56"/>
      <c r="J364" s="56"/>
      <c r="K364" s="56"/>
      <c r="L364" s="56"/>
    </row>
    <row r="365" spans="2:12" hidden="1" x14ac:dyDescent="0.15">
      <c r="C365" s="56"/>
      <c r="D365" s="56"/>
      <c r="E365" s="56"/>
      <c r="F365" s="56"/>
      <c r="G365" s="56"/>
      <c r="H365" s="56"/>
      <c r="I365" s="56"/>
      <c r="J365" s="56"/>
      <c r="K365" s="56"/>
      <c r="L365" s="56"/>
    </row>
    <row r="366" spans="2:12" hidden="1" x14ac:dyDescent="0.15">
      <c r="C366" s="56"/>
      <c r="D366" s="56"/>
      <c r="E366" s="56"/>
      <c r="F366" s="56"/>
      <c r="G366" s="56"/>
      <c r="H366" s="56"/>
      <c r="I366" s="56"/>
      <c r="J366" s="56"/>
      <c r="K366" s="56"/>
      <c r="L366" s="56"/>
    </row>
    <row r="367" spans="2:12" hidden="1" x14ac:dyDescent="0.15">
      <c r="B367" s="1" t="s">
        <v>374</v>
      </c>
      <c r="C367" s="56"/>
      <c r="D367" s="56"/>
      <c r="E367" s="56"/>
      <c r="F367" s="56"/>
      <c r="G367" s="56"/>
      <c r="H367" s="56"/>
      <c r="I367" s="56"/>
      <c r="J367" s="56"/>
      <c r="K367" s="56"/>
      <c r="L367" s="56"/>
    </row>
    <row r="368" spans="2:12" hidden="1" x14ac:dyDescent="0.15">
      <c r="C368" s="246" t="s">
        <v>375</v>
      </c>
      <c r="D368" s="247"/>
      <c r="E368" s="56"/>
      <c r="F368" s="56"/>
      <c r="G368" s="56"/>
      <c r="H368" s="56"/>
      <c r="I368" s="56"/>
      <c r="J368" s="56"/>
      <c r="K368" s="56"/>
      <c r="L368" s="56"/>
    </row>
    <row r="369" spans="2:12" hidden="1" x14ac:dyDescent="0.15">
      <c r="C369" s="30">
        <f>+F342+I353+I362</f>
        <v>0</v>
      </c>
      <c r="D369" s="248" t="s">
        <v>339</v>
      </c>
      <c r="E369" s="56"/>
      <c r="F369" s="56"/>
      <c r="G369" s="56"/>
      <c r="H369" s="56"/>
      <c r="I369" s="56"/>
      <c r="J369" s="56"/>
      <c r="K369" s="56"/>
      <c r="L369" s="56"/>
    </row>
    <row r="370" spans="2:12" hidden="1" x14ac:dyDescent="0.15">
      <c r="C370" s="56"/>
      <c r="D370" s="56"/>
      <c r="E370" s="56"/>
      <c r="F370" s="56"/>
      <c r="G370" s="56"/>
      <c r="H370" s="56"/>
      <c r="I370" s="56"/>
      <c r="J370" s="56"/>
      <c r="K370" s="56"/>
      <c r="L370" s="56"/>
    </row>
    <row r="371" spans="2:12" hidden="1" x14ac:dyDescent="0.15">
      <c r="C371" s="56"/>
      <c r="D371" s="56"/>
      <c r="E371" s="56"/>
      <c r="F371" s="56"/>
      <c r="G371" s="56"/>
      <c r="H371" s="56"/>
      <c r="I371" s="56"/>
      <c r="J371" s="56"/>
      <c r="K371" s="56"/>
      <c r="L371" s="56"/>
    </row>
    <row r="372" spans="2:12" hidden="1" x14ac:dyDescent="0.15">
      <c r="C372" s="56"/>
      <c r="D372" s="56"/>
      <c r="E372" s="56"/>
      <c r="F372" s="56"/>
      <c r="G372" s="56"/>
      <c r="H372" s="56"/>
      <c r="I372" s="56"/>
      <c r="J372" s="56"/>
      <c r="K372" s="56"/>
      <c r="L372" s="56"/>
    </row>
    <row r="373" spans="2:12" hidden="1" x14ac:dyDescent="0.15">
      <c r="B373" s="56" t="s">
        <v>376</v>
      </c>
      <c r="C373" s="56"/>
      <c r="D373" s="56"/>
      <c r="E373" s="56"/>
      <c r="G373" s="56"/>
      <c r="H373" s="56"/>
      <c r="I373" s="234"/>
      <c r="J373" s="56"/>
      <c r="K373" s="56"/>
      <c r="L373" s="56"/>
    </row>
    <row r="374" spans="2:12" hidden="1" x14ac:dyDescent="0.15">
      <c r="B374" s="1" t="s">
        <v>377</v>
      </c>
      <c r="C374" s="56"/>
      <c r="D374" s="56"/>
      <c r="E374" s="56"/>
      <c r="F374" s="56"/>
      <c r="G374" s="56"/>
      <c r="H374" s="56"/>
      <c r="I374" s="56"/>
      <c r="J374" s="56"/>
      <c r="K374" s="56"/>
      <c r="L374" s="56"/>
    </row>
    <row r="375" spans="2:12" hidden="1" x14ac:dyDescent="0.15">
      <c r="B375" s="213" t="s">
        <v>107</v>
      </c>
      <c r="C375" s="214"/>
      <c r="D375" s="224" t="s">
        <v>294</v>
      </c>
      <c r="E375" s="224"/>
      <c r="F375" s="235" t="s">
        <v>378</v>
      </c>
      <c r="G375" s="224"/>
      <c r="H375" s="224"/>
      <c r="I375" s="270"/>
    </row>
    <row r="376" spans="2:12" hidden="1" x14ac:dyDescent="0.15">
      <c r="B376" s="9"/>
      <c r="C376" s="271" t="s">
        <v>351</v>
      </c>
      <c r="D376" s="226" t="s">
        <v>352</v>
      </c>
      <c r="E376" s="26" t="s">
        <v>353</v>
      </c>
      <c r="F376" s="237" t="s">
        <v>354</v>
      </c>
      <c r="G376" s="226" t="s">
        <v>355</v>
      </c>
      <c r="H376" s="26" t="s">
        <v>356</v>
      </c>
      <c r="I376" s="219" t="s">
        <v>18</v>
      </c>
    </row>
    <row r="377" spans="2:12" hidden="1" x14ac:dyDescent="0.15">
      <c r="B377" s="9"/>
      <c r="C377" s="56" t="s">
        <v>357</v>
      </c>
      <c r="D377" s="218" t="s">
        <v>358</v>
      </c>
      <c r="E377" s="240" t="s">
        <v>303</v>
      </c>
      <c r="F377" s="239" t="s">
        <v>357</v>
      </c>
      <c r="G377" s="218" t="s">
        <v>358</v>
      </c>
      <c r="H377" s="240" t="s">
        <v>303</v>
      </c>
      <c r="I377" s="272"/>
    </row>
    <row r="378" spans="2:12" hidden="1" x14ac:dyDescent="0.15">
      <c r="B378" s="9"/>
      <c r="C378" s="56"/>
      <c r="D378" s="218"/>
      <c r="E378" s="240" t="s">
        <v>329</v>
      </c>
      <c r="F378" s="239"/>
      <c r="G378" s="218"/>
      <c r="H378" s="240" t="s">
        <v>330</v>
      </c>
      <c r="I378" s="272" t="s">
        <v>379</v>
      </c>
    </row>
    <row r="379" spans="2:12" hidden="1" x14ac:dyDescent="0.15">
      <c r="B379" s="9" t="s">
        <v>380</v>
      </c>
      <c r="C379" s="56" t="s">
        <v>381</v>
      </c>
      <c r="D379" s="218" t="s">
        <v>382</v>
      </c>
      <c r="E379" s="242" t="s">
        <v>311</v>
      </c>
      <c r="F379" s="241" t="s">
        <v>381</v>
      </c>
      <c r="G379" s="218" t="s">
        <v>382</v>
      </c>
      <c r="H379" s="229" t="s">
        <v>311</v>
      </c>
      <c r="I379" s="272" t="s">
        <v>80</v>
      </c>
    </row>
    <row r="380" spans="2:12" hidden="1" x14ac:dyDescent="0.15">
      <c r="B380" s="12"/>
      <c r="C380" s="68"/>
      <c r="D380" s="68"/>
      <c r="E380" s="135">
        <f>+C380*D380/1000</f>
        <v>0</v>
      </c>
      <c r="F380" s="123"/>
      <c r="G380" s="68"/>
      <c r="H380" s="135">
        <f>+F380*G380/1000</f>
        <v>0</v>
      </c>
      <c r="I380" s="32"/>
    </row>
    <row r="381" spans="2:12" hidden="1" x14ac:dyDescent="0.15">
      <c r="B381" s="12"/>
      <c r="C381" s="68"/>
      <c r="D381" s="68"/>
      <c r="E381" s="135">
        <f>+C381*D381/1000</f>
        <v>0</v>
      </c>
      <c r="F381" s="123"/>
      <c r="G381" s="68"/>
      <c r="H381" s="135">
        <f>+F381*G381/1000</f>
        <v>0</v>
      </c>
      <c r="I381" s="273"/>
    </row>
    <row r="382" spans="2:12" ht="12.6" hidden="1" thickBot="1" x14ac:dyDescent="0.2">
      <c r="B382" s="53" t="s">
        <v>291</v>
      </c>
      <c r="C382" s="206"/>
      <c r="D382" s="139"/>
      <c r="E382" s="264">
        <f>SUM(E380:E381)</f>
        <v>0</v>
      </c>
      <c r="F382" s="274"/>
      <c r="G382" s="139"/>
      <c r="H382" s="264">
        <f>SUM(H380:H381)</f>
        <v>0</v>
      </c>
      <c r="I382" s="40">
        <f>+E382-H382</f>
        <v>0</v>
      </c>
    </row>
    <row r="383" spans="2:12" hidden="1" x14ac:dyDescent="0.15">
      <c r="C383" s="56"/>
      <c r="D383" s="56"/>
      <c r="E383" s="56"/>
      <c r="F383" s="56"/>
      <c r="G383" s="56"/>
      <c r="H383" s="56"/>
      <c r="I383" s="56"/>
      <c r="J383" s="56"/>
    </row>
    <row r="384" spans="2:12" hidden="1" x14ac:dyDescent="0.15">
      <c r="C384" s="56"/>
      <c r="D384" s="56"/>
      <c r="E384" s="56"/>
      <c r="F384" s="56"/>
      <c r="G384" s="56"/>
      <c r="H384" s="56"/>
      <c r="I384" s="56"/>
      <c r="J384" s="56"/>
      <c r="K384" s="56"/>
      <c r="L384" s="56"/>
    </row>
    <row r="385" spans="2:13" hidden="1" x14ac:dyDescent="0.15">
      <c r="B385" s="1" t="s">
        <v>383</v>
      </c>
      <c r="C385" s="56"/>
      <c r="D385" s="56"/>
      <c r="E385" s="56"/>
      <c r="F385" s="56"/>
      <c r="G385" s="56"/>
      <c r="H385" s="56"/>
      <c r="I385" s="56"/>
      <c r="J385" s="56"/>
      <c r="K385" s="56"/>
      <c r="L385" s="56"/>
    </row>
    <row r="386" spans="2:13" hidden="1" x14ac:dyDescent="0.15">
      <c r="B386" s="213" t="s">
        <v>107</v>
      </c>
      <c r="C386" s="214"/>
      <c r="D386" s="224"/>
      <c r="E386" s="224" t="s">
        <v>384</v>
      </c>
      <c r="F386" s="224"/>
      <c r="G386" s="224"/>
      <c r="H386" s="224"/>
      <c r="I386" s="215"/>
      <c r="J386" s="56"/>
      <c r="K386" s="56"/>
      <c r="L386" s="56"/>
    </row>
    <row r="387" spans="2:13" hidden="1" x14ac:dyDescent="0.15">
      <c r="B387" s="9"/>
      <c r="C387" s="271" t="s">
        <v>385</v>
      </c>
      <c r="D387" s="226" t="s">
        <v>386</v>
      </c>
      <c r="E387" s="226" t="s">
        <v>387</v>
      </c>
      <c r="F387" s="226" t="s">
        <v>388</v>
      </c>
      <c r="G387" s="26" t="s">
        <v>389</v>
      </c>
      <c r="H387" s="226" t="s">
        <v>390</v>
      </c>
      <c r="I387" s="275" t="s">
        <v>391</v>
      </c>
      <c r="J387" s="56"/>
      <c r="K387" s="56"/>
      <c r="L387" s="56"/>
    </row>
    <row r="388" spans="2:13" hidden="1" x14ac:dyDescent="0.15">
      <c r="B388" s="9"/>
      <c r="C388" s="56" t="s">
        <v>392</v>
      </c>
      <c r="D388" s="218"/>
      <c r="E388" s="218" t="s">
        <v>329</v>
      </c>
      <c r="F388" s="218" t="s">
        <v>393</v>
      </c>
      <c r="G388" s="240"/>
      <c r="H388" s="218" t="s">
        <v>330</v>
      </c>
      <c r="I388" s="228" t="s">
        <v>394</v>
      </c>
      <c r="J388" s="56"/>
      <c r="K388" s="56"/>
      <c r="L388" s="56"/>
    </row>
    <row r="389" spans="2:13" hidden="1" x14ac:dyDescent="0.15">
      <c r="B389" s="9" t="s">
        <v>395</v>
      </c>
      <c r="C389" s="56" t="s">
        <v>396</v>
      </c>
      <c r="D389" s="218" t="s">
        <v>397</v>
      </c>
      <c r="E389" s="218" t="s">
        <v>398</v>
      </c>
      <c r="F389" s="218" t="s">
        <v>399</v>
      </c>
      <c r="G389" s="218" t="s">
        <v>400</v>
      </c>
      <c r="H389" s="229" t="s">
        <v>27</v>
      </c>
      <c r="I389" s="276" t="s">
        <v>401</v>
      </c>
      <c r="J389" s="56"/>
      <c r="K389" s="56"/>
      <c r="L389" s="56"/>
    </row>
    <row r="390" spans="2:13" hidden="1" x14ac:dyDescent="0.15">
      <c r="B390" s="277"/>
      <c r="C390" s="105"/>
      <c r="D390" s="105"/>
      <c r="E390" s="278">
        <f>+C390*D390/1000</f>
        <v>0</v>
      </c>
      <c r="F390" s="105"/>
      <c r="G390" s="105"/>
      <c r="H390" s="279">
        <f>+F390*G390/1000</f>
        <v>0</v>
      </c>
      <c r="I390" s="280"/>
      <c r="J390" s="56"/>
      <c r="K390" s="56"/>
      <c r="L390" s="56"/>
    </row>
    <row r="391" spans="2:13" hidden="1" x14ac:dyDescent="0.15">
      <c r="B391" s="277"/>
      <c r="C391" s="105"/>
      <c r="D391" s="105"/>
      <c r="E391" s="278">
        <f>+C391*D391/1000</f>
        <v>0</v>
      </c>
      <c r="F391" s="105"/>
      <c r="G391" s="105"/>
      <c r="H391" s="279">
        <f>+F391*G391/1000</f>
        <v>0</v>
      </c>
      <c r="I391" s="281"/>
      <c r="J391" s="56"/>
      <c r="K391" s="56"/>
      <c r="L391" s="56"/>
    </row>
    <row r="392" spans="2:13" ht="12.6" hidden="1" thickBot="1" x14ac:dyDescent="0.2">
      <c r="B392" s="282" t="s">
        <v>291</v>
      </c>
      <c r="C392" s="283"/>
      <c r="D392" s="284"/>
      <c r="E392" s="285">
        <f>SUM(E390:E391)</f>
        <v>0</v>
      </c>
      <c r="F392" s="284"/>
      <c r="G392" s="284"/>
      <c r="H392" s="285">
        <f>SUM(H390:H391)</f>
        <v>0</v>
      </c>
      <c r="I392" s="286">
        <f>+E392+H392</f>
        <v>0</v>
      </c>
      <c r="J392" s="56"/>
      <c r="K392" s="56"/>
      <c r="L392" s="56"/>
    </row>
    <row r="393" spans="2:13" hidden="1" x14ac:dyDescent="0.15">
      <c r="B393" s="287"/>
      <c r="C393" s="287"/>
      <c r="D393" s="287"/>
      <c r="E393" s="287"/>
      <c r="F393" s="287"/>
      <c r="G393" s="287"/>
      <c r="H393" s="288"/>
      <c r="I393" s="288"/>
      <c r="J393" s="56"/>
      <c r="K393" s="56"/>
      <c r="L393" s="56"/>
    </row>
    <row r="394" spans="2:13" hidden="1" x14ac:dyDescent="0.15">
      <c r="C394" s="289"/>
      <c r="D394" s="290"/>
      <c r="E394" s="290" t="s">
        <v>402</v>
      </c>
      <c r="F394" s="290"/>
      <c r="G394" s="290"/>
      <c r="H394" s="290"/>
      <c r="I394" s="291"/>
      <c r="J394" s="292"/>
      <c r="K394" s="56"/>
      <c r="L394" s="56"/>
      <c r="M394" s="56"/>
    </row>
    <row r="395" spans="2:13" hidden="1" x14ac:dyDescent="0.15">
      <c r="C395" s="293" t="s">
        <v>403</v>
      </c>
      <c r="D395" s="294" t="s">
        <v>404</v>
      </c>
      <c r="E395" s="295" t="s">
        <v>405</v>
      </c>
      <c r="F395" s="295" t="s">
        <v>406</v>
      </c>
      <c r="G395" s="296" t="s">
        <v>407</v>
      </c>
      <c r="H395" s="295" t="s">
        <v>408</v>
      </c>
      <c r="I395" s="294" t="s">
        <v>409</v>
      </c>
      <c r="J395" s="297" t="s">
        <v>410</v>
      </c>
      <c r="K395" s="56"/>
      <c r="L395" s="56"/>
      <c r="M395" s="56"/>
    </row>
    <row r="396" spans="2:13" hidden="1" x14ac:dyDescent="0.15">
      <c r="C396" s="298" t="s">
        <v>392</v>
      </c>
      <c r="D396" s="299"/>
      <c r="E396" s="300" t="s">
        <v>411</v>
      </c>
      <c r="F396" s="300" t="s">
        <v>393</v>
      </c>
      <c r="G396" s="301"/>
      <c r="H396" s="300" t="s">
        <v>412</v>
      </c>
      <c r="I396" s="299" t="s">
        <v>413</v>
      </c>
      <c r="J396" s="297" t="s">
        <v>414</v>
      </c>
      <c r="K396" s="56"/>
      <c r="L396" s="56"/>
      <c r="M396" s="56"/>
    </row>
    <row r="397" spans="2:13" hidden="1" x14ac:dyDescent="0.15">
      <c r="C397" s="302" t="s">
        <v>415</v>
      </c>
      <c r="D397" s="299" t="s">
        <v>400</v>
      </c>
      <c r="E397" s="300" t="s">
        <v>398</v>
      </c>
      <c r="F397" s="300" t="s">
        <v>399</v>
      </c>
      <c r="G397" s="300" t="s">
        <v>397</v>
      </c>
      <c r="H397" s="303" t="s">
        <v>27</v>
      </c>
      <c r="I397" s="279" t="s">
        <v>416</v>
      </c>
      <c r="J397" s="297" t="s">
        <v>28</v>
      </c>
      <c r="K397" s="56"/>
      <c r="L397" s="56"/>
      <c r="M397" s="56"/>
    </row>
    <row r="398" spans="2:13" hidden="1" x14ac:dyDescent="0.15">
      <c r="C398" s="304"/>
      <c r="D398" s="305"/>
      <c r="E398" s="278">
        <f>+C398*D398/1000</f>
        <v>0</v>
      </c>
      <c r="F398" s="105"/>
      <c r="G398" s="105"/>
      <c r="H398" s="279">
        <f>+F398*G398/1000</f>
        <v>0</v>
      </c>
      <c r="I398" s="280"/>
      <c r="J398" s="306"/>
      <c r="K398" s="56"/>
      <c r="L398" s="56"/>
      <c r="M398" s="56"/>
    </row>
    <row r="399" spans="2:13" hidden="1" x14ac:dyDescent="0.15">
      <c r="C399" s="304"/>
      <c r="D399" s="305"/>
      <c r="E399" s="278">
        <f>+C399*D399/1000</f>
        <v>0</v>
      </c>
      <c r="F399" s="105"/>
      <c r="G399" s="105"/>
      <c r="H399" s="279">
        <f>+F399*G399/1000</f>
        <v>0</v>
      </c>
      <c r="I399" s="281"/>
      <c r="J399" s="307"/>
      <c r="K399" s="56"/>
      <c r="L399" s="56"/>
      <c r="M399" s="56"/>
    </row>
    <row r="400" spans="2:13" ht="12.6" hidden="1" thickBot="1" x14ac:dyDescent="0.2">
      <c r="C400" s="308"/>
      <c r="D400" s="309"/>
      <c r="E400" s="285">
        <f>SUM(E398:E399)</f>
        <v>0</v>
      </c>
      <c r="F400" s="284"/>
      <c r="G400" s="284"/>
      <c r="H400" s="285">
        <f>SUM(H398:H399)</f>
        <v>0</v>
      </c>
      <c r="I400" s="286">
        <f>+E400+H400</f>
        <v>0</v>
      </c>
      <c r="J400" s="310">
        <f>+I392-I400</f>
        <v>0</v>
      </c>
      <c r="K400" s="56"/>
      <c r="L400" s="56"/>
      <c r="M400" s="56"/>
    </row>
    <row r="401" spans="2:12" hidden="1" x14ac:dyDescent="0.15">
      <c r="C401" s="56"/>
      <c r="D401" s="56"/>
      <c r="E401" s="56"/>
      <c r="F401" s="56"/>
      <c r="G401" s="56"/>
      <c r="H401" s="234"/>
      <c r="I401" s="234"/>
      <c r="J401" s="56"/>
      <c r="K401" s="56"/>
      <c r="L401" s="56"/>
    </row>
    <row r="402" spans="2:12" hidden="1" x14ac:dyDescent="0.15">
      <c r="C402" s="56"/>
      <c r="D402" s="56"/>
      <c r="E402" s="56"/>
      <c r="F402" s="56"/>
      <c r="G402" s="56"/>
      <c r="H402" s="234"/>
      <c r="I402" s="234"/>
      <c r="J402" s="56"/>
      <c r="K402" s="56"/>
      <c r="L402" s="56"/>
    </row>
    <row r="403" spans="2:12" hidden="1" x14ac:dyDescent="0.15">
      <c r="B403" s="1" t="s">
        <v>417</v>
      </c>
      <c r="C403" s="56"/>
      <c r="D403" s="56"/>
      <c r="E403" s="56"/>
      <c r="F403" s="56"/>
      <c r="G403" s="56"/>
      <c r="H403" s="234"/>
      <c r="I403" s="234"/>
      <c r="J403" s="56"/>
      <c r="K403" s="56"/>
      <c r="L403" s="56"/>
    </row>
    <row r="404" spans="2:12" hidden="1" x14ac:dyDescent="0.15">
      <c r="B404" s="159" t="s">
        <v>418</v>
      </c>
      <c r="C404" s="271"/>
      <c r="D404" s="240"/>
      <c r="E404" s="56"/>
      <c r="F404" s="56"/>
      <c r="G404" s="56"/>
      <c r="H404" s="234"/>
      <c r="I404" s="234"/>
      <c r="J404" s="56"/>
      <c r="K404" s="56"/>
      <c r="L404" s="56"/>
    </row>
    <row r="405" spans="2:12" hidden="1" x14ac:dyDescent="0.15">
      <c r="B405" s="311">
        <f>+I382+J400</f>
        <v>0</v>
      </c>
      <c r="C405" s="312" t="s">
        <v>419</v>
      </c>
      <c r="D405" s="240"/>
      <c r="E405" s="56"/>
      <c r="F405" s="56"/>
      <c r="G405" s="56"/>
      <c r="H405" s="234"/>
      <c r="I405" s="234"/>
      <c r="J405" s="56"/>
      <c r="K405" s="56"/>
      <c r="L405" s="56"/>
    </row>
    <row r="406" spans="2:12" hidden="1" x14ac:dyDescent="0.15">
      <c r="C406" s="56"/>
      <c r="D406" s="56"/>
      <c r="E406" s="56"/>
      <c r="F406" s="56"/>
      <c r="G406" s="56"/>
      <c r="H406" s="234"/>
      <c r="I406" s="234"/>
      <c r="J406" s="56"/>
      <c r="K406" s="56"/>
      <c r="L406" s="56"/>
    </row>
    <row r="407" spans="2:12" hidden="1" x14ac:dyDescent="0.15">
      <c r="B407" s="1" t="s">
        <v>420</v>
      </c>
      <c r="C407" s="56"/>
      <c r="D407" s="56"/>
      <c r="E407" s="56"/>
      <c r="F407" s="56"/>
      <c r="G407" s="56"/>
      <c r="H407" s="234"/>
      <c r="I407" s="234"/>
      <c r="J407" s="56"/>
      <c r="K407" s="56"/>
      <c r="L407" s="56"/>
    </row>
    <row r="408" spans="2:12" hidden="1" x14ac:dyDescent="0.15">
      <c r="B408" s="313" t="s">
        <v>421</v>
      </c>
      <c r="C408" s="314" t="s">
        <v>422</v>
      </c>
      <c r="D408" s="314" t="s">
        <v>423</v>
      </c>
      <c r="E408" s="217" t="s">
        <v>424</v>
      </c>
      <c r="G408" s="56"/>
      <c r="H408" s="234"/>
      <c r="I408" s="234"/>
      <c r="J408" s="56"/>
      <c r="K408" s="56"/>
      <c r="L408" s="56"/>
    </row>
    <row r="409" spans="2:12" hidden="1" x14ac:dyDescent="0.15">
      <c r="B409" s="315"/>
      <c r="C409" s="218"/>
      <c r="D409" s="218"/>
      <c r="E409" s="219" t="s">
        <v>28</v>
      </c>
      <c r="G409" s="56"/>
      <c r="H409" s="234"/>
      <c r="I409" s="234"/>
      <c r="J409" s="56"/>
      <c r="K409" s="56"/>
      <c r="L409" s="56"/>
    </row>
    <row r="410" spans="2:12" ht="12.6" hidden="1" thickBot="1" x14ac:dyDescent="0.2">
      <c r="B410" s="124">
        <f>+C329</f>
        <v>0</v>
      </c>
      <c r="C410" s="128">
        <f>+C369</f>
        <v>0</v>
      </c>
      <c r="D410" s="128">
        <f>+B405</f>
        <v>0</v>
      </c>
      <c r="E410" s="55">
        <f>+B410+C410+D410</f>
        <v>0</v>
      </c>
      <c r="G410" s="56"/>
      <c r="H410" s="234"/>
      <c r="I410" s="234"/>
      <c r="J410" s="56"/>
      <c r="K410" s="56"/>
      <c r="L410" s="56"/>
    </row>
    <row r="411" spans="2:12" hidden="1" x14ac:dyDescent="0.15">
      <c r="B411" s="56"/>
      <c r="C411" s="56"/>
      <c r="D411" s="56"/>
      <c r="E411" s="56"/>
      <c r="G411" s="56"/>
      <c r="H411" s="234"/>
      <c r="I411" s="234"/>
      <c r="J411" s="56"/>
      <c r="K411" s="56"/>
      <c r="L411" s="56"/>
    </row>
    <row r="412" spans="2:12" ht="12.6" thickBot="1" x14ac:dyDescent="0.2">
      <c r="B412" s="1" t="s">
        <v>633</v>
      </c>
      <c r="G412" s="1" t="s">
        <v>85</v>
      </c>
    </row>
    <row r="413" spans="2:12" x14ac:dyDescent="0.15">
      <c r="B413" s="95" t="s">
        <v>630</v>
      </c>
      <c r="C413" s="253"/>
      <c r="D413" s="59"/>
      <c r="E413" s="59"/>
      <c r="F413" s="61"/>
      <c r="G413" s="316">
        <f>+H278</f>
        <v>0</v>
      </c>
    </row>
    <row r="414" spans="2:12" x14ac:dyDescent="0.15">
      <c r="B414" s="50" t="s">
        <v>631</v>
      </c>
      <c r="C414" s="130"/>
      <c r="D414" s="130"/>
      <c r="E414" s="130"/>
      <c r="F414" s="88"/>
      <c r="G414" s="317">
        <f>+M285</f>
        <v>0</v>
      </c>
    </row>
    <row r="415" spans="2:12" hidden="1" x14ac:dyDescent="0.15">
      <c r="B415" s="50" t="s">
        <v>425</v>
      </c>
      <c r="C415" s="130"/>
      <c r="D415" s="130"/>
      <c r="E415" s="130"/>
      <c r="F415" s="88"/>
      <c r="G415" s="317">
        <f>+E410</f>
        <v>0</v>
      </c>
    </row>
    <row r="416" spans="2:12" ht="12.6" thickBot="1" x14ac:dyDescent="0.2">
      <c r="B416" s="102" t="s">
        <v>634</v>
      </c>
      <c r="C416" s="131"/>
      <c r="D416" s="131"/>
      <c r="E416" s="131"/>
      <c r="F416" s="132"/>
      <c r="G416" s="318">
        <f>SUM(G413:G415)</f>
        <v>0</v>
      </c>
    </row>
    <row r="418" spans="2:15" ht="12.6" thickBot="1" x14ac:dyDescent="0.2">
      <c r="B418" s="1" t="s">
        <v>774</v>
      </c>
    </row>
    <row r="419" spans="2:15" x14ac:dyDescent="0.15">
      <c r="B419" s="57" t="s">
        <v>426</v>
      </c>
      <c r="C419" s="18" t="s">
        <v>616</v>
      </c>
      <c r="D419" s="18" t="s">
        <v>632</v>
      </c>
      <c r="E419" s="169" t="s">
        <v>427</v>
      </c>
      <c r="F419" s="5" t="s">
        <v>18</v>
      </c>
    </row>
    <row r="420" spans="2:15" x14ac:dyDescent="0.15">
      <c r="B420" s="44"/>
      <c r="C420" s="134" t="s">
        <v>617</v>
      </c>
      <c r="D420" s="21"/>
      <c r="E420" s="133" t="s">
        <v>151</v>
      </c>
      <c r="F420" s="8" t="s">
        <v>635</v>
      </c>
    </row>
    <row r="421" spans="2:15" x14ac:dyDescent="0.15">
      <c r="B421" s="44"/>
      <c r="C421" s="134" t="s">
        <v>618</v>
      </c>
      <c r="D421" s="21"/>
      <c r="E421" s="133"/>
      <c r="F421" s="319"/>
    </row>
    <row r="422" spans="2:15" x14ac:dyDescent="0.15">
      <c r="B422" s="44"/>
      <c r="C422" s="134" t="s">
        <v>243</v>
      </c>
      <c r="D422" s="21" t="s">
        <v>272</v>
      </c>
      <c r="E422" s="133" t="s">
        <v>428</v>
      </c>
      <c r="F422" s="8" t="s">
        <v>80</v>
      </c>
    </row>
    <row r="423" spans="2:15" x14ac:dyDescent="0.15">
      <c r="B423" s="320"/>
      <c r="C423" s="321"/>
      <c r="D423" s="158"/>
      <c r="E423" s="322"/>
      <c r="F423" s="402">
        <f>E423*D423-C423</f>
        <v>0</v>
      </c>
    </row>
    <row r="424" spans="2:15" x14ac:dyDescent="0.15">
      <c r="B424" s="320"/>
      <c r="C424" s="321"/>
      <c r="D424" s="158"/>
      <c r="E424" s="322"/>
      <c r="F424" s="402">
        <f>E424*D424-C424</f>
        <v>0</v>
      </c>
    </row>
    <row r="425" spans="2:15" ht="12.6" thickBot="1" x14ac:dyDescent="0.2">
      <c r="B425" s="109" t="s">
        <v>105</v>
      </c>
      <c r="C425" s="89">
        <f>SUM(C423:C424)</f>
        <v>0</v>
      </c>
      <c r="D425" s="89">
        <f>SUM(D423:D424)</f>
        <v>0</v>
      </c>
      <c r="E425" s="89">
        <f>SUM(E423:E424)</f>
        <v>0</v>
      </c>
      <c r="F425" s="323">
        <f>+D425*E425-C425</f>
        <v>0</v>
      </c>
    </row>
    <row r="427" spans="2:15" x14ac:dyDescent="0.15">
      <c r="B427" s="1" t="s">
        <v>429</v>
      </c>
    </row>
    <row r="428" spans="2:15" ht="12.6" thickBot="1" x14ac:dyDescent="0.2">
      <c r="B428" s="1" t="s">
        <v>636</v>
      </c>
    </row>
    <row r="429" spans="2:15" x14ac:dyDescent="0.15">
      <c r="B429" s="57"/>
      <c r="C429" s="77"/>
      <c r="D429" s="59" t="s">
        <v>430</v>
      </c>
      <c r="E429" s="59"/>
      <c r="F429" s="59"/>
      <c r="G429" s="61"/>
      <c r="H429" s="18" t="s">
        <v>93</v>
      </c>
      <c r="I429" s="18" t="s">
        <v>431</v>
      </c>
      <c r="J429" s="18" t="s">
        <v>210</v>
      </c>
      <c r="K429" s="18" t="s">
        <v>439</v>
      </c>
      <c r="L429" s="58"/>
      <c r="M429" s="169" t="s">
        <v>440</v>
      </c>
      <c r="N429" s="76"/>
      <c r="O429" s="5" t="s">
        <v>95</v>
      </c>
    </row>
    <row r="430" spans="2:15" x14ac:dyDescent="0.15">
      <c r="B430" s="6" t="s">
        <v>551</v>
      </c>
      <c r="C430" s="21" t="s">
        <v>432</v>
      </c>
      <c r="D430" s="526" t="s">
        <v>433</v>
      </c>
      <c r="E430" s="529" t="s">
        <v>434</v>
      </c>
      <c r="F430" s="530"/>
      <c r="G430" s="21" t="s">
        <v>435</v>
      </c>
      <c r="H430" s="21" t="s">
        <v>436</v>
      </c>
      <c r="I430" s="21" t="s">
        <v>24</v>
      </c>
      <c r="J430" s="21" t="s">
        <v>227</v>
      </c>
      <c r="K430" s="21"/>
      <c r="L430" s="63" t="s">
        <v>441</v>
      </c>
      <c r="M430" s="63" t="s">
        <v>442</v>
      </c>
      <c r="N430" s="21"/>
      <c r="O430" s="8"/>
    </row>
    <row r="431" spans="2:15" x14ac:dyDescent="0.15">
      <c r="B431" s="44"/>
      <c r="C431" s="62" t="s">
        <v>64</v>
      </c>
      <c r="D431" s="527"/>
      <c r="E431" s="10"/>
      <c r="G431" s="21" t="s">
        <v>437</v>
      </c>
      <c r="H431" s="21" t="s">
        <v>64</v>
      </c>
      <c r="I431" s="21" t="s">
        <v>535</v>
      </c>
      <c r="J431" s="21"/>
      <c r="K431" s="21"/>
      <c r="L431" s="21" t="s">
        <v>26</v>
      </c>
      <c r="M431" s="21"/>
      <c r="N431" s="21" t="s">
        <v>637</v>
      </c>
      <c r="O431" s="394" t="s">
        <v>638</v>
      </c>
    </row>
    <row r="432" spans="2:15" x14ac:dyDescent="0.15">
      <c r="B432" s="113"/>
      <c r="C432" s="62"/>
      <c r="D432" s="528"/>
      <c r="E432" s="24"/>
      <c r="F432" s="324"/>
      <c r="G432" s="65"/>
      <c r="H432" s="21" t="s">
        <v>438</v>
      </c>
      <c r="I432" s="65" t="s">
        <v>204</v>
      </c>
      <c r="J432" s="21" t="s">
        <v>219</v>
      </c>
      <c r="K432" s="21"/>
      <c r="L432" s="21" t="s">
        <v>241</v>
      </c>
      <c r="M432" s="64" t="s">
        <v>443</v>
      </c>
      <c r="N432" s="64" t="s">
        <v>67</v>
      </c>
      <c r="O432" s="46" t="s">
        <v>80</v>
      </c>
    </row>
    <row r="433" spans="2:17" ht="13.5" customHeight="1" x14ac:dyDescent="0.15">
      <c r="B433" s="12"/>
      <c r="C433" s="135"/>
      <c r="D433" s="68"/>
      <c r="E433" s="531"/>
      <c r="F433" s="532"/>
      <c r="G433" s="68">
        <f>+C433-D433</f>
        <v>0</v>
      </c>
      <c r="H433" s="325"/>
      <c r="I433" s="68">
        <f>G433*H433*10</f>
        <v>0</v>
      </c>
      <c r="J433" s="326"/>
      <c r="K433" s="30"/>
      <c r="L433" s="83"/>
      <c r="M433" s="83"/>
      <c r="N433" s="83">
        <f>+L433*M433</f>
        <v>0</v>
      </c>
      <c r="O433" s="99">
        <f>(I433*J433*K433-N433)/1000</f>
        <v>0</v>
      </c>
    </row>
    <row r="434" spans="2:17" ht="13.5" customHeight="1" thickBot="1" x14ac:dyDescent="0.2">
      <c r="B434" s="23"/>
      <c r="C434" s="243"/>
      <c r="D434" s="67"/>
      <c r="E434" s="533"/>
      <c r="F434" s="534"/>
      <c r="G434" s="68">
        <f>+C434-D434</f>
        <v>0</v>
      </c>
      <c r="H434" s="327"/>
      <c r="I434" s="68">
        <f>G434*H434*10</f>
        <v>0</v>
      </c>
      <c r="J434" s="328"/>
      <c r="K434" s="330"/>
      <c r="L434" s="83"/>
      <c r="M434" s="83"/>
      <c r="N434" s="83">
        <f>+L434*M434</f>
        <v>0</v>
      </c>
      <c r="O434" s="99">
        <f>(I434*J434*K434-N434)/1000</f>
        <v>0</v>
      </c>
    </row>
    <row r="435" spans="2:17" ht="14.25" customHeight="1" thickBot="1" x14ac:dyDescent="0.2">
      <c r="B435" s="109" t="s">
        <v>105</v>
      </c>
      <c r="C435" s="138">
        <f>SUM(C433:C434)</f>
        <v>0</v>
      </c>
      <c r="D435" s="138">
        <f>SUM(D433:D434)</f>
        <v>0</v>
      </c>
      <c r="E435" s="535"/>
      <c r="F435" s="536"/>
      <c r="G435" s="128">
        <f>SUM(G433:G434)</f>
        <v>0</v>
      </c>
      <c r="H435" s="71"/>
      <c r="I435" s="128">
        <f>SUM(I433:I434)</f>
        <v>0</v>
      </c>
      <c r="J435" s="329"/>
      <c r="K435" s="71"/>
      <c r="L435" s="71"/>
      <c r="M435" s="329"/>
      <c r="N435" s="331"/>
      <c r="O435" s="55">
        <f>SUM(O433:O434)</f>
        <v>0</v>
      </c>
    </row>
    <row r="436" spans="2:17" ht="12.6" thickBot="1" x14ac:dyDescent="0.2">
      <c r="C436" s="56"/>
      <c r="D436" s="56"/>
      <c r="E436" s="56"/>
      <c r="F436" s="17"/>
      <c r="G436" s="17"/>
      <c r="H436" s="17"/>
      <c r="I436" s="17"/>
      <c r="J436" s="17"/>
    </row>
    <row r="437" spans="2:17" ht="13.5" customHeight="1" x14ac:dyDescent="0.15">
      <c r="B437" s="537" t="s">
        <v>639</v>
      </c>
      <c r="C437" s="538"/>
      <c r="D437" s="539"/>
      <c r="E437" s="543"/>
      <c r="F437" s="544"/>
      <c r="G437" s="544"/>
      <c r="H437" s="544"/>
      <c r="I437" s="544"/>
      <c r="J437" s="544"/>
      <c r="K437" s="544"/>
      <c r="L437" s="545"/>
      <c r="N437" s="17"/>
      <c r="Q437" s="17"/>
    </row>
    <row r="438" spans="2:17" ht="14.25" customHeight="1" thickBot="1" x14ac:dyDescent="0.2">
      <c r="B438" s="540"/>
      <c r="C438" s="541"/>
      <c r="D438" s="542"/>
      <c r="E438" s="546"/>
      <c r="F438" s="547"/>
      <c r="G438" s="547"/>
      <c r="H438" s="547"/>
      <c r="I438" s="547"/>
      <c r="J438" s="547"/>
      <c r="K438" s="547"/>
      <c r="L438" s="548"/>
      <c r="N438" s="17"/>
      <c r="Q438" s="17"/>
    </row>
    <row r="439" spans="2:17" ht="14.25" customHeight="1" x14ac:dyDescent="0.15">
      <c r="B439" s="453"/>
      <c r="C439" s="453"/>
      <c r="D439" s="453"/>
      <c r="E439" s="454"/>
      <c r="F439" s="454"/>
      <c r="G439" s="454"/>
      <c r="H439" s="454"/>
      <c r="I439" s="454"/>
      <c r="J439" s="454"/>
      <c r="K439" s="454"/>
      <c r="L439" s="454"/>
      <c r="N439" s="17"/>
      <c r="Q439" s="17"/>
    </row>
    <row r="440" spans="2:17" x14ac:dyDescent="0.15">
      <c r="C440" s="56"/>
      <c r="D440" s="56"/>
      <c r="E440" s="56"/>
      <c r="F440" s="17"/>
      <c r="G440" s="17"/>
      <c r="H440" s="332"/>
      <c r="I440" s="17"/>
      <c r="J440" s="17"/>
      <c r="K440" s="17"/>
    </row>
    <row r="441" spans="2:17" ht="12.6" thickBot="1" x14ac:dyDescent="0.2">
      <c r="B441" s="1" t="s">
        <v>640</v>
      </c>
      <c r="C441" s="56"/>
      <c r="D441" s="56"/>
      <c r="E441" s="56" t="s">
        <v>85</v>
      </c>
      <c r="F441" s="17"/>
      <c r="G441" s="17"/>
      <c r="H441" s="17"/>
      <c r="I441" s="17"/>
      <c r="J441" s="17"/>
      <c r="K441" s="17"/>
    </row>
    <row r="442" spans="2:17" x14ac:dyDescent="0.15">
      <c r="B442" s="95" t="s">
        <v>641</v>
      </c>
      <c r="C442" s="224"/>
      <c r="D442" s="215"/>
      <c r="E442" s="335">
        <f>+O435</f>
        <v>0</v>
      </c>
      <c r="F442" s="17"/>
      <c r="G442" s="17"/>
      <c r="H442" s="17"/>
      <c r="I442" s="17"/>
      <c r="J442" s="17"/>
    </row>
    <row r="443" spans="2:17" ht="12.6" thickBot="1" x14ac:dyDescent="0.2">
      <c r="B443" s="141"/>
      <c r="C443" s="336" t="s">
        <v>642</v>
      </c>
      <c r="D443" s="334"/>
      <c r="E443" s="337">
        <f>SUM(E442:E442)</f>
        <v>0</v>
      </c>
      <c r="F443" s="17"/>
      <c r="G443" s="17"/>
      <c r="H443" s="17"/>
      <c r="I443" s="17"/>
      <c r="J443" s="17"/>
    </row>
    <row r="444" spans="2:17" x14ac:dyDescent="0.15">
      <c r="C444" s="56"/>
      <c r="D444" s="56"/>
      <c r="E444" s="56"/>
      <c r="F444" s="17"/>
      <c r="G444" s="17"/>
      <c r="H444" s="332"/>
      <c r="I444" s="17"/>
      <c r="J444" s="17"/>
    </row>
    <row r="445" spans="2:17" x14ac:dyDescent="0.15">
      <c r="B445" s="1" t="s">
        <v>446</v>
      </c>
      <c r="C445" s="17"/>
      <c r="D445" s="17"/>
      <c r="E445" s="17"/>
      <c r="F445" s="17"/>
      <c r="G445" s="17"/>
      <c r="H445" s="17"/>
      <c r="I445" s="17"/>
      <c r="L445" s="17"/>
    </row>
    <row r="446" spans="2:17" x14ac:dyDescent="0.15">
      <c r="B446" s="1" t="s">
        <v>643</v>
      </c>
      <c r="C446" s="17"/>
      <c r="D446" s="17"/>
      <c r="E446" s="17"/>
      <c r="F446" s="17"/>
      <c r="G446" s="17"/>
      <c r="H446" s="17"/>
      <c r="I446" s="17"/>
    </row>
    <row r="447" spans="2:17" ht="12.6" thickBot="1" x14ac:dyDescent="0.2">
      <c r="B447" s="1" t="s">
        <v>644</v>
      </c>
      <c r="C447" s="17"/>
      <c r="D447" s="17"/>
      <c r="E447" s="17"/>
      <c r="F447" s="17"/>
      <c r="G447" s="17"/>
      <c r="H447" s="17"/>
      <c r="I447" s="17"/>
    </row>
    <row r="448" spans="2:17" ht="13.5" customHeight="1" x14ac:dyDescent="0.15">
      <c r="B448" s="112"/>
      <c r="C448" s="523" t="s">
        <v>447</v>
      </c>
      <c r="D448" s="524"/>
      <c r="E448" s="524"/>
      <c r="F448" s="524"/>
      <c r="G448" s="524"/>
      <c r="H448" s="525"/>
      <c r="I448" s="524" t="s">
        <v>451</v>
      </c>
      <c r="J448" s="524"/>
      <c r="K448" s="525"/>
      <c r="L448" s="5" t="s">
        <v>18</v>
      </c>
    </row>
    <row r="449" spans="2:13" x14ac:dyDescent="0.15">
      <c r="B449" s="9" t="s">
        <v>107</v>
      </c>
      <c r="C449" s="181" t="s">
        <v>646</v>
      </c>
      <c r="D449" s="182" t="s">
        <v>648</v>
      </c>
      <c r="E449" s="181" t="s">
        <v>650</v>
      </c>
      <c r="F449" s="182" t="s">
        <v>653</v>
      </c>
      <c r="G449" s="338" t="s">
        <v>655</v>
      </c>
      <c r="H449" s="338" t="s">
        <v>444</v>
      </c>
      <c r="I449" s="340" t="s">
        <v>661</v>
      </c>
      <c r="J449" s="340" t="s">
        <v>452</v>
      </c>
      <c r="K449" s="181" t="s">
        <v>453</v>
      </c>
      <c r="L449" s="8"/>
    </row>
    <row r="450" spans="2:13" x14ac:dyDescent="0.15">
      <c r="B450" s="113"/>
      <c r="C450" s="181" t="s">
        <v>647</v>
      </c>
      <c r="D450" s="182" t="s">
        <v>649</v>
      </c>
      <c r="E450" s="403" t="s">
        <v>659</v>
      </c>
      <c r="F450" s="182" t="s">
        <v>652</v>
      </c>
      <c r="G450" s="181" t="s">
        <v>656</v>
      </c>
      <c r="H450" s="181" t="s">
        <v>448</v>
      </c>
      <c r="I450" s="185" t="s">
        <v>662</v>
      </c>
      <c r="J450" s="185" t="s">
        <v>454</v>
      </c>
      <c r="K450" s="181" t="s">
        <v>455</v>
      </c>
      <c r="L450" s="8" t="s">
        <v>456</v>
      </c>
    </row>
    <row r="451" spans="2:13" x14ac:dyDescent="0.15">
      <c r="B451" s="113"/>
      <c r="C451" s="181" t="s">
        <v>29</v>
      </c>
      <c r="D451" s="182"/>
      <c r="E451" s="181"/>
      <c r="F451" s="182" t="s">
        <v>654</v>
      </c>
      <c r="G451" s="181" t="s">
        <v>657</v>
      </c>
      <c r="H451" s="403" t="s">
        <v>660</v>
      </c>
      <c r="I451" s="185"/>
      <c r="J451" s="185" t="s">
        <v>457</v>
      </c>
      <c r="K451" s="403" t="s">
        <v>663</v>
      </c>
      <c r="L451" s="8"/>
    </row>
    <row r="452" spans="2:13" x14ac:dyDescent="0.15">
      <c r="B452" s="160"/>
      <c r="C452" s="193" t="s">
        <v>449</v>
      </c>
      <c r="D452" s="339" t="s">
        <v>450</v>
      </c>
      <c r="E452" s="193" t="s">
        <v>651</v>
      </c>
      <c r="F452" s="339" t="s">
        <v>450</v>
      </c>
      <c r="G452" s="193" t="s">
        <v>658</v>
      </c>
      <c r="H452" s="181" t="s">
        <v>80</v>
      </c>
      <c r="I452" s="341" t="s">
        <v>458</v>
      </c>
      <c r="J452" s="341" t="s">
        <v>459</v>
      </c>
      <c r="K452" s="181" t="s">
        <v>80</v>
      </c>
      <c r="L452" s="46" t="s">
        <v>80</v>
      </c>
    </row>
    <row r="453" spans="2:13" x14ac:dyDescent="0.15">
      <c r="B453" s="50"/>
      <c r="C453" s="68"/>
      <c r="D453" s="135"/>
      <c r="E453" s="68"/>
      <c r="F453" s="135"/>
      <c r="G453" s="83"/>
      <c r="H453" s="68">
        <f>(+C453*D453+E453*F453)*G453</f>
        <v>0</v>
      </c>
      <c r="I453" s="136"/>
      <c r="J453" s="136"/>
      <c r="K453" s="136">
        <f>(+I453*D453+J453*F453)*G453</f>
        <v>0</v>
      </c>
      <c r="L453" s="262"/>
    </row>
    <row r="454" spans="2:13" x14ac:dyDescent="0.15">
      <c r="B454" s="113"/>
      <c r="C454" s="256"/>
      <c r="D454" s="17"/>
      <c r="E454" s="256"/>
      <c r="F454" s="17"/>
      <c r="G454" s="83"/>
      <c r="H454" s="68">
        <f>(+C454*D454+E454*F454)*G454</f>
        <v>0</v>
      </c>
      <c r="I454" s="140"/>
      <c r="J454" s="140"/>
      <c r="K454" s="136">
        <f>(+I454*D454+J454*F454)*G454</f>
        <v>0</v>
      </c>
      <c r="L454" s="32"/>
    </row>
    <row r="455" spans="2:13" ht="12.6" thickBot="1" x14ac:dyDescent="0.2">
      <c r="B455" s="109" t="s">
        <v>105</v>
      </c>
      <c r="C455" s="128">
        <f>SUM(C453:C454)</f>
        <v>0</v>
      </c>
      <c r="D455" s="70"/>
      <c r="E455" s="71"/>
      <c r="F455" s="70"/>
      <c r="G455" s="127"/>
      <c r="H455" s="128">
        <f>SUM(H453:H454)</f>
        <v>0</v>
      </c>
      <c r="I455" s="103">
        <f>SUM(I453:I454)</f>
        <v>0</v>
      </c>
      <c r="J455" s="342"/>
      <c r="K455" s="103">
        <f>SUM(K453:K454)</f>
        <v>0</v>
      </c>
      <c r="L455" s="55">
        <f>H455-K455</f>
        <v>0</v>
      </c>
    </row>
    <row r="456" spans="2:13" x14ac:dyDescent="0.15">
      <c r="C456" s="17"/>
      <c r="D456" s="17"/>
      <c r="E456" s="17"/>
      <c r="F456" s="17"/>
      <c r="G456" s="17"/>
      <c r="H456" s="17"/>
      <c r="I456" s="17"/>
    </row>
    <row r="457" spans="2:13" ht="12.6" thickBot="1" x14ac:dyDescent="0.2">
      <c r="B457" s="1" t="s">
        <v>664</v>
      </c>
      <c r="C457" s="17"/>
      <c r="D457" s="17"/>
      <c r="E457" s="17"/>
      <c r="G457" s="56" t="s">
        <v>85</v>
      </c>
      <c r="H457" s="17"/>
      <c r="L457" s="17"/>
      <c r="M457" s="17"/>
    </row>
    <row r="458" spans="2:13" x14ac:dyDescent="0.15">
      <c r="B458" s="343" t="s">
        <v>645</v>
      </c>
      <c r="C458" s="344"/>
      <c r="D458" s="344"/>
      <c r="E458" s="344"/>
      <c r="F458" s="345"/>
      <c r="G458" s="335">
        <f>+L455</f>
        <v>0</v>
      </c>
      <c r="H458" s="17"/>
      <c r="L458" s="17"/>
    </row>
    <row r="459" spans="2:13" ht="12.6" thickBot="1" x14ac:dyDescent="0.2">
      <c r="B459" s="102"/>
      <c r="C459" s="264" t="s">
        <v>445</v>
      </c>
      <c r="D459" s="264"/>
      <c r="E459" s="264"/>
      <c r="F459" s="103"/>
      <c r="G459" s="346">
        <f>SUM(G458:G458)</f>
        <v>0</v>
      </c>
      <c r="H459" s="17"/>
      <c r="I459" s="17"/>
      <c r="L459" s="17"/>
    </row>
    <row r="460" spans="2:13" x14ac:dyDescent="0.15">
      <c r="C460" s="17"/>
      <c r="D460" s="17"/>
      <c r="E460" s="17"/>
      <c r="H460" s="17"/>
      <c r="I460" s="17"/>
      <c r="L460" s="17"/>
    </row>
    <row r="461" spans="2:13" x14ac:dyDescent="0.15">
      <c r="B461" s="1" t="s">
        <v>689</v>
      </c>
      <c r="C461" s="17"/>
      <c r="D461" s="17"/>
      <c r="E461" s="17"/>
      <c r="H461" s="17"/>
      <c r="I461" s="17"/>
      <c r="L461" s="17"/>
    </row>
    <row r="462" spans="2:13" ht="12.6" thickBot="1" x14ac:dyDescent="0.2">
      <c r="B462" s="1" t="s">
        <v>665</v>
      </c>
      <c r="C462" s="17"/>
      <c r="D462" s="17"/>
      <c r="E462" s="17"/>
      <c r="H462" s="17"/>
      <c r="I462" s="17"/>
      <c r="L462" s="17"/>
    </row>
    <row r="463" spans="2:13" x14ac:dyDescent="0.15">
      <c r="B463" s="3"/>
      <c r="C463" s="176" t="s">
        <v>462</v>
      </c>
      <c r="D463" s="176" t="s">
        <v>460</v>
      </c>
      <c r="E463" s="404" t="s">
        <v>666</v>
      </c>
      <c r="F463" s="5" t="s">
        <v>95</v>
      </c>
      <c r="H463" s="17"/>
      <c r="I463" s="17"/>
      <c r="L463" s="17"/>
    </row>
    <row r="464" spans="2:13" x14ac:dyDescent="0.15">
      <c r="B464" s="6" t="s">
        <v>461</v>
      </c>
      <c r="C464" s="181"/>
      <c r="D464" s="181"/>
      <c r="E464" s="403" t="s">
        <v>667</v>
      </c>
      <c r="F464" s="8"/>
      <c r="H464" s="17"/>
      <c r="I464" s="17"/>
      <c r="L464" s="17"/>
    </row>
    <row r="465" spans="2:12" x14ac:dyDescent="0.15">
      <c r="B465" s="6"/>
      <c r="C465" s="181"/>
      <c r="D465" s="181"/>
      <c r="E465" s="181"/>
      <c r="F465" s="8" t="s">
        <v>464</v>
      </c>
      <c r="H465" s="17"/>
      <c r="I465" s="17"/>
      <c r="L465" s="17"/>
    </row>
    <row r="466" spans="2:12" x14ac:dyDescent="0.15">
      <c r="B466" s="80"/>
      <c r="C466" s="181" t="s">
        <v>463</v>
      </c>
      <c r="D466" s="193" t="s">
        <v>668</v>
      </c>
      <c r="E466" s="193" t="s">
        <v>668</v>
      </c>
      <c r="F466" s="46" t="s">
        <v>669</v>
      </c>
      <c r="H466" s="17"/>
      <c r="I466" s="17"/>
      <c r="L466" s="17"/>
    </row>
    <row r="467" spans="2:12" x14ac:dyDescent="0.15">
      <c r="B467" s="12"/>
      <c r="C467" s="68"/>
      <c r="D467" s="68"/>
      <c r="E467" s="68"/>
      <c r="F467" s="99">
        <f>D467-E467</f>
        <v>0</v>
      </c>
      <c r="H467" s="17"/>
      <c r="I467" s="17"/>
      <c r="L467" s="17"/>
    </row>
    <row r="468" spans="2:12" ht="13.8" thickBot="1" x14ac:dyDescent="0.25">
      <c r="B468" s="479" t="s">
        <v>445</v>
      </c>
      <c r="C468" s="516"/>
      <c r="D468" s="516"/>
      <c r="E468" s="517"/>
      <c r="F468" s="55">
        <f>SUM(F467)</f>
        <v>0</v>
      </c>
      <c r="H468" s="17"/>
      <c r="I468" s="17"/>
      <c r="L468" s="17"/>
    </row>
    <row r="469" spans="2:12" x14ac:dyDescent="0.15">
      <c r="B469" s="129" t="s">
        <v>675</v>
      </c>
      <c r="C469" s="17"/>
      <c r="D469" s="17"/>
      <c r="E469" s="17"/>
      <c r="H469" s="17"/>
      <c r="I469" s="17"/>
      <c r="L469" s="17"/>
    </row>
    <row r="470" spans="2:12" x14ac:dyDescent="0.15">
      <c r="B470" s="129"/>
      <c r="C470" s="17"/>
      <c r="D470" s="17"/>
      <c r="E470" s="17"/>
      <c r="H470" s="17"/>
      <c r="I470" s="17"/>
      <c r="L470" s="17"/>
    </row>
    <row r="471" spans="2:12" ht="12.6" thickBot="1" x14ac:dyDescent="0.2">
      <c r="B471" s="1" t="s">
        <v>465</v>
      </c>
      <c r="C471" s="17"/>
      <c r="D471" s="17"/>
      <c r="E471" s="17"/>
      <c r="H471" s="17"/>
      <c r="I471" s="17"/>
      <c r="L471" s="17"/>
    </row>
    <row r="472" spans="2:12" ht="13.5" customHeight="1" x14ac:dyDescent="0.15">
      <c r="B472" s="518"/>
      <c r="C472" s="519"/>
      <c r="D472" s="519"/>
      <c r="E472" s="519"/>
      <c r="F472" s="519"/>
      <c r="G472" s="519"/>
      <c r="H472" s="520"/>
      <c r="I472" s="17"/>
      <c r="L472" s="17"/>
    </row>
    <row r="473" spans="2:12" ht="14.25" customHeight="1" thickBot="1" x14ac:dyDescent="0.2">
      <c r="B473" s="513"/>
      <c r="C473" s="514"/>
      <c r="D473" s="514"/>
      <c r="E473" s="514"/>
      <c r="F473" s="514"/>
      <c r="G473" s="514"/>
      <c r="H473" s="515"/>
      <c r="I473" s="17"/>
      <c r="L473" s="17"/>
    </row>
    <row r="474" spans="2:12" x14ac:dyDescent="0.15">
      <c r="C474" s="17"/>
      <c r="D474" s="17"/>
      <c r="E474" s="17"/>
      <c r="H474" s="17"/>
      <c r="I474" s="17"/>
      <c r="L474" s="17"/>
    </row>
    <row r="475" spans="2:12" ht="12.6" thickBot="1" x14ac:dyDescent="0.2">
      <c r="B475" s="1" t="s">
        <v>670</v>
      </c>
      <c r="C475" s="17"/>
      <c r="D475" s="17"/>
      <c r="E475" s="17"/>
      <c r="H475" s="17"/>
      <c r="I475" s="17"/>
      <c r="L475" s="17"/>
    </row>
    <row r="476" spans="2:12" x14ac:dyDescent="0.15">
      <c r="B476" s="3"/>
      <c r="C476" s="176" t="s">
        <v>671</v>
      </c>
      <c r="D476" s="176" t="s">
        <v>460</v>
      </c>
      <c r="E476" s="404" t="s">
        <v>666</v>
      </c>
      <c r="F476" s="5" t="s">
        <v>95</v>
      </c>
      <c r="H476" s="17"/>
      <c r="I476" s="17"/>
      <c r="L476" s="17"/>
    </row>
    <row r="477" spans="2:12" x14ac:dyDescent="0.15">
      <c r="B477" s="6" t="s">
        <v>461</v>
      </c>
      <c r="C477" s="181"/>
      <c r="D477" s="181"/>
      <c r="E477" s="403" t="s">
        <v>667</v>
      </c>
      <c r="F477" s="8"/>
      <c r="H477" s="17"/>
      <c r="I477" s="17"/>
      <c r="L477" s="17"/>
    </row>
    <row r="478" spans="2:12" x14ac:dyDescent="0.15">
      <c r="B478" s="6"/>
      <c r="C478" s="181"/>
      <c r="D478" s="181"/>
      <c r="E478" s="181"/>
      <c r="F478" s="8" t="s">
        <v>464</v>
      </c>
      <c r="H478" s="17"/>
      <c r="I478" s="17"/>
      <c r="L478" s="17"/>
    </row>
    <row r="479" spans="2:12" x14ac:dyDescent="0.15">
      <c r="B479" s="80"/>
      <c r="C479" s="181" t="s">
        <v>463</v>
      </c>
      <c r="D479" s="193" t="s">
        <v>668</v>
      </c>
      <c r="E479" s="193" t="s">
        <v>668</v>
      </c>
      <c r="F479" s="46" t="s">
        <v>669</v>
      </c>
      <c r="H479" s="17"/>
      <c r="I479" s="17"/>
      <c r="L479" s="17"/>
    </row>
    <row r="480" spans="2:12" x14ac:dyDescent="0.15">
      <c r="B480" s="12"/>
      <c r="C480" s="68"/>
      <c r="D480" s="68"/>
      <c r="E480" s="68"/>
      <c r="F480" s="99">
        <f>D480-E480</f>
        <v>0</v>
      </c>
      <c r="H480" s="17"/>
      <c r="I480" s="17"/>
      <c r="L480" s="17"/>
    </row>
    <row r="481" spans="2:12" ht="13.8" thickBot="1" x14ac:dyDescent="0.25">
      <c r="B481" s="479" t="s">
        <v>445</v>
      </c>
      <c r="C481" s="516"/>
      <c r="D481" s="516"/>
      <c r="E481" s="517"/>
      <c r="F481" s="55">
        <f>SUM(F480)</f>
        <v>0</v>
      </c>
      <c r="H481" s="17"/>
      <c r="I481" s="17"/>
      <c r="L481" s="17"/>
    </row>
    <row r="482" spans="2:12" x14ac:dyDescent="0.15">
      <c r="B482" s="129" t="s">
        <v>675</v>
      </c>
      <c r="C482" s="17"/>
      <c r="D482" s="17"/>
      <c r="E482" s="17"/>
      <c r="H482" s="17"/>
      <c r="I482" s="17"/>
      <c r="L482" s="17"/>
    </row>
    <row r="483" spans="2:12" x14ac:dyDescent="0.15">
      <c r="B483" s="129"/>
      <c r="C483" s="17"/>
      <c r="D483" s="17"/>
      <c r="E483" s="17"/>
      <c r="H483" s="17"/>
      <c r="I483" s="17"/>
      <c r="L483" s="17"/>
    </row>
    <row r="484" spans="2:12" ht="12.6" thickBot="1" x14ac:dyDescent="0.2">
      <c r="B484" s="1" t="s">
        <v>465</v>
      </c>
      <c r="C484" s="17"/>
      <c r="D484" s="17"/>
      <c r="E484" s="17"/>
      <c r="H484" s="17"/>
      <c r="I484" s="17"/>
      <c r="L484" s="17"/>
    </row>
    <row r="485" spans="2:12" ht="13.5" customHeight="1" x14ac:dyDescent="0.15">
      <c r="B485" s="518"/>
      <c r="C485" s="519"/>
      <c r="D485" s="519"/>
      <c r="E485" s="519"/>
      <c r="F485" s="519"/>
      <c r="G485" s="519"/>
      <c r="H485" s="520"/>
      <c r="I485" s="17"/>
      <c r="L485" s="17"/>
    </row>
    <row r="486" spans="2:12" ht="14.25" customHeight="1" thickBot="1" x14ac:dyDescent="0.2">
      <c r="B486" s="513"/>
      <c r="C486" s="514"/>
      <c r="D486" s="514"/>
      <c r="E486" s="514"/>
      <c r="F486" s="514"/>
      <c r="G486" s="514"/>
      <c r="H486" s="515"/>
      <c r="I486" s="17"/>
      <c r="L486" s="17"/>
    </row>
    <row r="487" spans="2:12" x14ac:dyDescent="0.15">
      <c r="C487" s="17"/>
      <c r="D487" s="17"/>
      <c r="E487" s="17"/>
      <c r="H487" s="17"/>
      <c r="I487" s="17"/>
      <c r="L487" s="17"/>
    </row>
    <row r="488" spans="2:12" ht="12.6" thickBot="1" x14ac:dyDescent="0.2">
      <c r="B488" s="1" t="s">
        <v>672</v>
      </c>
      <c r="C488" s="56"/>
      <c r="D488" s="56"/>
      <c r="E488" s="56" t="s">
        <v>85</v>
      </c>
      <c r="F488" s="17"/>
      <c r="G488" s="17"/>
      <c r="H488" s="17"/>
      <c r="I488" s="17"/>
      <c r="J488" s="17"/>
      <c r="K488" s="17"/>
    </row>
    <row r="489" spans="2:12" x14ac:dyDescent="0.15">
      <c r="B489" s="95" t="s">
        <v>673</v>
      </c>
      <c r="C489" s="224"/>
      <c r="D489" s="215"/>
      <c r="E489" s="335">
        <f>F468</f>
        <v>0</v>
      </c>
      <c r="F489" s="17"/>
      <c r="G489" s="17"/>
      <c r="H489" s="17"/>
      <c r="I489" s="17"/>
      <c r="J489" s="17"/>
    </row>
    <row r="490" spans="2:12" x14ac:dyDescent="0.15">
      <c r="B490" s="160" t="s">
        <v>674</v>
      </c>
      <c r="C490" s="405"/>
      <c r="D490" s="276"/>
      <c r="E490" s="222">
        <f>F481</f>
        <v>0</v>
      </c>
      <c r="F490" s="17"/>
      <c r="G490" s="17"/>
      <c r="H490" s="17"/>
      <c r="I490" s="17"/>
      <c r="J490" s="17"/>
    </row>
    <row r="491" spans="2:12" ht="12.6" thickBot="1" x14ac:dyDescent="0.2">
      <c r="B491" s="141"/>
      <c r="C491" s="336" t="s">
        <v>642</v>
      </c>
      <c r="D491" s="334"/>
      <c r="E491" s="337">
        <f>SUM(E489:E490)</f>
        <v>0</v>
      </c>
      <c r="F491" s="17"/>
      <c r="G491" s="17"/>
      <c r="H491" s="17"/>
      <c r="I491" s="17"/>
      <c r="J491" s="17"/>
    </row>
    <row r="492" spans="2:12" x14ac:dyDescent="0.15">
      <c r="C492" s="56"/>
      <c r="D492" s="56"/>
      <c r="E492" s="17"/>
      <c r="F492" s="17"/>
      <c r="G492" s="17"/>
      <c r="H492" s="17"/>
      <c r="I492" s="17"/>
      <c r="J492" s="17"/>
    </row>
    <row r="493" spans="2:12" ht="12.6" thickBot="1" x14ac:dyDescent="0.2">
      <c r="B493" s="400" t="s">
        <v>676</v>
      </c>
      <c r="C493" s="17"/>
      <c r="D493" s="17"/>
      <c r="E493" s="17"/>
      <c r="H493" s="17"/>
      <c r="I493" s="17"/>
      <c r="L493" s="17"/>
    </row>
    <row r="494" spans="2:12" x14ac:dyDescent="0.15">
      <c r="B494" s="3" t="s">
        <v>677</v>
      </c>
      <c r="C494" s="407" t="s">
        <v>678</v>
      </c>
      <c r="D494" s="407" t="s">
        <v>679</v>
      </c>
      <c r="E494" s="407" t="s">
        <v>680</v>
      </c>
      <c r="F494" s="407" t="s">
        <v>681</v>
      </c>
      <c r="G494" s="408" t="s">
        <v>682</v>
      </c>
      <c r="H494" s="17"/>
      <c r="I494" s="17"/>
      <c r="L494" s="17"/>
    </row>
    <row r="495" spans="2:12" x14ac:dyDescent="0.15">
      <c r="B495" s="6" t="s">
        <v>683</v>
      </c>
      <c r="C495" s="403"/>
      <c r="D495" s="403"/>
      <c r="E495" s="403"/>
      <c r="F495" s="403"/>
      <c r="G495" s="409" t="s">
        <v>684</v>
      </c>
      <c r="H495" s="17"/>
      <c r="I495" s="17"/>
      <c r="L495" s="17"/>
    </row>
    <row r="496" spans="2:12" x14ac:dyDescent="0.15">
      <c r="B496" s="80"/>
      <c r="C496" s="193"/>
      <c r="D496" s="193" t="s">
        <v>685</v>
      </c>
      <c r="E496" s="193" t="s">
        <v>685</v>
      </c>
      <c r="F496" s="403" t="s">
        <v>686</v>
      </c>
      <c r="G496" s="148" t="s">
        <v>685</v>
      </c>
      <c r="H496" s="17"/>
      <c r="I496" s="17"/>
      <c r="L496" s="17"/>
    </row>
    <row r="497" spans="2:12" x14ac:dyDescent="0.15">
      <c r="B497" s="12"/>
      <c r="C497" s="68"/>
      <c r="D497" s="68"/>
      <c r="E497" s="68"/>
      <c r="F497" s="68"/>
      <c r="G497" s="99">
        <f>(E497-D497)*F497</f>
        <v>0</v>
      </c>
      <c r="H497" s="17"/>
      <c r="I497" s="17"/>
      <c r="L497" s="17"/>
    </row>
    <row r="498" spans="2:12" x14ac:dyDescent="0.15">
      <c r="B498" s="410"/>
      <c r="C498" s="68"/>
      <c r="D498" s="68"/>
      <c r="E498" s="68"/>
      <c r="F498" s="68"/>
      <c r="G498" s="99">
        <f>(E498-D498)*F498</f>
        <v>0</v>
      </c>
      <c r="H498" s="17"/>
      <c r="I498" s="17"/>
      <c r="L498" s="17"/>
    </row>
    <row r="499" spans="2:12" x14ac:dyDescent="0.15">
      <c r="B499" s="12"/>
      <c r="C499" s="68"/>
      <c r="D499" s="68"/>
      <c r="E499" s="68"/>
      <c r="F499" s="68"/>
      <c r="G499" s="99">
        <f>(E499-D499)*F499</f>
        <v>0</v>
      </c>
      <c r="H499" s="17"/>
      <c r="I499" s="17"/>
      <c r="L499" s="17"/>
    </row>
    <row r="500" spans="2:12" ht="13.8" thickBot="1" x14ac:dyDescent="0.25">
      <c r="B500" s="479" t="s">
        <v>687</v>
      </c>
      <c r="C500" s="521"/>
      <c r="D500" s="521"/>
      <c r="E500" s="522"/>
      <c r="F500" s="128"/>
      <c r="G500" s="346">
        <f>SUM(G497:G499)</f>
        <v>0</v>
      </c>
      <c r="H500" s="17"/>
      <c r="I500" s="17"/>
      <c r="L500" s="17"/>
    </row>
    <row r="501" spans="2:12" x14ac:dyDescent="0.15">
      <c r="B501" s="413" t="s">
        <v>688</v>
      </c>
      <c r="C501" s="412"/>
      <c r="D501" s="412"/>
      <c r="E501" s="412"/>
      <c r="F501" s="411"/>
      <c r="G501" s="411"/>
      <c r="H501" s="17"/>
      <c r="I501" s="17"/>
      <c r="L501" s="17"/>
    </row>
    <row r="502" spans="2:12" x14ac:dyDescent="0.15">
      <c r="C502" s="17"/>
      <c r="D502" s="17"/>
      <c r="E502" s="17"/>
      <c r="H502" s="17"/>
      <c r="I502" s="17"/>
      <c r="L502" s="17"/>
    </row>
    <row r="503" spans="2:12" ht="12.6" thickBot="1" x14ac:dyDescent="0.2">
      <c r="B503" s="1" t="s">
        <v>465</v>
      </c>
      <c r="C503" s="17"/>
      <c r="D503" s="17"/>
      <c r="E503" s="17"/>
      <c r="H503" s="17"/>
      <c r="I503" s="17"/>
      <c r="L503" s="17"/>
    </row>
    <row r="504" spans="2:12" ht="13.5" customHeight="1" x14ac:dyDescent="0.15">
      <c r="B504" s="518"/>
      <c r="C504" s="519"/>
      <c r="D504" s="519"/>
      <c r="E504" s="519"/>
      <c r="F504" s="519"/>
      <c r="G504" s="519"/>
      <c r="H504" s="520"/>
      <c r="I504" s="17"/>
      <c r="L504" s="17"/>
    </row>
    <row r="505" spans="2:12" ht="14.25" customHeight="1" thickBot="1" x14ac:dyDescent="0.2">
      <c r="B505" s="513"/>
      <c r="C505" s="514"/>
      <c r="D505" s="514"/>
      <c r="E505" s="514"/>
      <c r="F505" s="514"/>
      <c r="G505" s="514"/>
      <c r="H505" s="515"/>
      <c r="I505" s="17"/>
      <c r="L505" s="17"/>
    </row>
    <row r="506" spans="2:12" ht="14.25" customHeight="1" x14ac:dyDescent="0.15">
      <c r="B506" s="455"/>
      <c r="C506" s="455"/>
      <c r="D506" s="455"/>
      <c r="E506" s="455"/>
      <c r="F506" s="455"/>
      <c r="G506" s="455"/>
      <c r="H506" s="455"/>
      <c r="I506" s="17"/>
      <c r="L506" s="17"/>
    </row>
    <row r="507" spans="2:12" ht="14.25" customHeight="1" x14ac:dyDescent="0.15">
      <c r="B507" s="456"/>
      <c r="C507" s="17"/>
      <c r="D507" s="17"/>
      <c r="E507" s="17"/>
      <c r="H507" s="17"/>
      <c r="I507" s="17"/>
      <c r="L507" s="17"/>
    </row>
    <row r="508" spans="2:12" ht="12.6" thickBot="1" x14ac:dyDescent="0.2">
      <c r="B508" s="1" t="s">
        <v>690</v>
      </c>
      <c r="C508" s="406"/>
      <c r="D508" s="406"/>
      <c r="E508" s="406"/>
      <c r="F508" s="406"/>
      <c r="H508" s="17"/>
      <c r="I508" s="17"/>
      <c r="L508" s="17"/>
    </row>
    <row r="509" spans="2:12" x14ac:dyDescent="0.15">
      <c r="B509" s="471" t="s">
        <v>691</v>
      </c>
      <c r="C509" s="493"/>
      <c r="D509" s="472"/>
      <c r="E509" s="407" t="s">
        <v>692</v>
      </c>
      <c r="F509" s="407" t="s">
        <v>693</v>
      </c>
      <c r="G509" s="414" t="s">
        <v>694</v>
      </c>
      <c r="H509" s="494" t="s">
        <v>695</v>
      </c>
      <c r="I509" s="495"/>
      <c r="J509" s="17"/>
      <c r="L509" s="17"/>
    </row>
    <row r="510" spans="2:12" x14ac:dyDescent="0.15">
      <c r="B510" s="50" t="s">
        <v>696</v>
      </c>
      <c r="C510" s="130"/>
      <c r="D510" s="135"/>
      <c r="E510" s="415" t="s">
        <v>697</v>
      </c>
      <c r="F510" s="68"/>
      <c r="G510" s="98" t="s">
        <v>698</v>
      </c>
      <c r="H510" s="330" t="s">
        <v>699</v>
      </c>
      <c r="I510" s="222"/>
      <c r="J510" s="398"/>
      <c r="L510" s="17"/>
    </row>
    <row r="511" spans="2:12" x14ac:dyDescent="0.15">
      <c r="B511" s="50" t="s">
        <v>700</v>
      </c>
      <c r="C511" s="130"/>
      <c r="D511" s="135"/>
      <c r="E511" s="415" t="s">
        <v>701</v>
      </c>
      <c r="F511" s="68"/>
      <c r="G511" s="98" t="s">
        <v>698</v>
      </c>
      <c r="H511" s="30" t="s">
        <v>699</v>
      </c>
      <c r="I511" s="251"/>
      <c r="J511" s="398"/>
      <c r="L511" s="17"/>
    </row>
    <row r="512" spans="2:12" x14ac:dyDescent="0.15">
      <c r="B512" s="50" t="s">
        <v>702</v>
      </c>
      <c r="C512" s="130"/>
      <c r="D512" s="135"/>
      <c r="E512" s="415" t="s">
        <v>703</v>
      </c>
      <c r="F512" s="68"/>
      <c r="G512" s="98" t="s">
        <v>698</v>
      </c>
      <c r="H512" s="30"/>
      <c r="I512" s="251"/>
      <c r="J512" s="398"/>
      <c r="L512" s="17"/>
    </row>
    <row r="513" spans="2:12" x14ac:dyDescent="0.15">
      <c r="B513" s="50" t="s">
        <v>704</v>
      </c>
      <c r="C513" s="130"/>
      <c r="D513" s="135"/>
      <c r="E513" s="415" t="s">
        <v>705</v>
      </c>
      <c r="F513" s="68"/>
      <c r="G513" s="98" t="s">
        <v>706</v>
      </c>
      <c r="H513" s="30" t="s">
        <v>699</v>
      </c>
      <c r="I513" s="251"/>
      <c r="J513" s="398"/>
      <c r="L513" s="17"/>
    </row>
    <row r="514" spans="2:12" ht="12.6" thickBot="1" x14ac:dyDescent="0.2">
      <c r="B514" s="25" t="s">
        <v>707</v>
      </c>
      <c r="C514" s="161"/>
      <c r="D514" s="416"/>
      <c r="E514" s="338" t="s">
        <v>708</v>
      </c>
      <c r="F514" s="114"/>
      <c r="G514" s="100" t="s">
        <v>709</v>
      </c>
      <c r="H514" s="104" t="s">
        <v>699</v>
      </c>
      <c r="I514" s="417"/>
      <c r="J514" s="398"/>
      <c r="L514" s="17"/>
    </row>
    <row r="515" spans="2:12" ht="13.2" thickTop="1" thickBot="1" x14ac:dyDescent="0.2">
      <c r="B515" s="418" t="s">
        <v>710</v>
      </c>
      <c r="C515" s="419"/>
      <c r="D515" s="420"/>
      <c r="E515" s="421" t="s">
        <v>711</v>
      </c>
      <c r="F515" s="422"/>
      <c r="G515" s="450"/>
      <c r="H515" s="424"/>
      <c r="I515" s="425"/>
      <c r="J515" s="17"/>
      <c r="L515" s="17"/>
    </row>
    <row r="516" spans="2:12" x14ac:dyDescent="0.15">
      <c r="B516" s="411" t="s">
        <v>713</v>
      </c>
      <c r="C516" s="412"/>
      <c r="D516" s="412"/>
      <c r="E516" s="412"/>
      <c r="F516" s="411"/>
      <c r="G516" s="411"/>
      <c r="H516" s="412"/>
      <c r="I516" s="412"/>
      <c r="J516" s="411"/>
      <c r="L516" s="17"/>
    </row>
    <row r="517" spans="2:12" x14ac:dyDescent="0.15">
      <c r="B517" s="426"/>
      <c r="C517" s="426"/>
      <c r="D517" s="426"/>
      <c r="E517" s="426"/>
      <c r="F517" s="426"/>
      <c r="G517" s="411"/>
      <c r="H517" s="412"/>
      <c r="I517" s="412"/>
      <c r="J517" s="411"/>
      <c r="L517" s="17"/>
    </row>
    <row r="518" spans="2:12" x14ac:dyDescent="0.15">
      <c r="B518" s="1" t="s">
        <v>714</v>
      </c>
      <c r="C518" s="406"/>
      <c r="D518" s="406"/>
      <c r="E518" s="406"/>
      <c r="F518" s="406"/>
      <c r="H518" s="17"/>
      <c r="I518" s="17"/>
      <c r="L518" s="17"/>
    </row>
    <row r="519" spans="2:12" ht="12.6" thickBot="1" x14ac:dyDescent="0.2">
      <c r="B519" s="1" t="s">
        <v>715</v>
      </c>
      <c r="C519" s="406"/>
      <c r="D519" s="406"/>
      <c r="E519" s="406"/>
      <c r="F519" s="406"/>
      <c r="H519" s="17"/>
      <c r="I519" s="17"/>
      <c r="L519" s="17"/>
    </row>
    <row r="520" spans="2:12" x14ac:dyDescent="0.15">
      <c r="B520" s="471" t="s">
        <v>716</v>
      </c>
      <c r="C520" s="493"/>
      <c r="D520" s="493"/>
      <c r="E520" s="472"/>
      <c r="F520" s="407" t="s">
        <v>692</v>
      </c>
      <c r="G520" s="407" t="s">
        <v>693</v>
      </c>
      <c r="H520" s="414" t="s">
        <v>694</v>
      </c>
      <c r="I520" s="494" t="s">
        <v>695</v>
      </c>
      <c r="J520" s="495"/>
      <c r="L520" s="17"/>
    </row>
    <row r="521" spans="2:12" x14ac:dyDescent="0.15">
      <c r="B521" s="50" t="s">
        <v>717</v>
      </c>
      <c r="C521" s="135"/>
      <c r="D521" s="135"/>
      <c r="E521" s="135"/>
      <c r="F521" s="415" t="s">
        <v>697</v>
      </c>
      <c r="G521" s="68">
        <v>918</v>
      </c>
      <c r="H521" s="98" t="s">
        <v>709</v>
      </c>
      <c r="I521" s="330" t="s">
        <v>718</v>
      </c>
      <c r="J521" s="222"/>
      <c r="L521" s="17"/>
    </row>
    <row r="522" spans="2:12" ht="12.6" thickBot="1" x14ac:dyDescent="0.2">
      <c r="B522" s="50" t="s">
        <v>719</v>
      </c>
      <c r="C522" s="135"/>
      <c r="D522" s="135"/>
      <c r="E522" s="135"/>
      <c r="F522" s="415" t="s">
        <v>701</v>
      </c>
      <c r="G522" s="68"/>
      <c r="H522" s="98" t="s">
        <v>698</v>
      </c>
      <c r="I522" s="30" t="s">
        <v>699</v>
      </c>
      <c r="J522" s="251"/>
      <c r="L522" s="17"/>
    </row>
    <row r="523" spans="2:12" ht="13.2" thickTop="1" thickBot="1" x14ac:dyDescent="0.2">
      <c r="B523" s="418" t="s">
        <v>720</v>
      </c>
      <c r="C523" s="420"/>
      <c r="D523" s="420"/>
      <c r="E523" s="420"/>
      <c r="F523" s="421" t="s">
        <v>721</v>
      </c>
      <c r="G523" s="422"/>
      <c r="H523" s="423" t="s">
        <v>712</v>
      </c>
      <c r="I523" s="424"/>
      <c r="J523" s="425"/>
      <c r="L523" s="17"/>
    </row>
    <row r="524" spans="2:12" x14ac:dyDescent="0.15">
      <c r="B524" s="411" t="s">
        <v>722</v>
      </c>
      <c r="C524" s="412"/>
      <c r="D524" s="412"/>
      <c r="E524" s="412"/>
      <c r="F524" s="411"/>
      <c r="G524" s="411"/>
      <c r="H524" s="412"/>
      <c r="I524" s="412"/>
      <c r="J524" s="411"/>
      <c r="L524" s="17"/>
    </row>
    <row r="525" spans="2:12" x14ac:dyDescent="0.15">
      <c r="B525" s="426"/>
      <c r="C525" s="426"/>
      <c r="D525" s="426"/>
      <c r="E525" s="426"/>
      <c r="F525" s="426"/>
      <c r="G525" s="411"/>
      <c r="H525" s="412"/>
      <c r="I525" s="412"/>
      <c r="J525" s="411"/>
      <c r="L525" s="17"/>
    </row>
    <row r="526" spans="2:12" ht="12.6" thickBot="1" x14ac:dyDescent="0.2">
      <c r="B526" s="1" t="s">
        <v>723</v>
      </c>
      <c r="C526" s="406"/>
      <c r="D526" s="406"/>
      <c r="E526" s="406"/>
      <c r="F526" s="406"/>
      <c r="H526" s="17"/>
      <c r="I526" s="17"/>
      <c r="L526" s="17"/>
    </row>
    <row r="527" spans="2:12" x14ac:dyDescent="0.15">
      <c r="B527" s="471" t="s">
        <v>716</v>
      </c>
      <c r="C527" s="493"/>
      <c r="D527" s="472"/>
      <c r="E527" s="511" t="s">
        <v>692</v>
      </c>
      <c r="F527" s="512"/>
      <c r="G527" s="407" t="s">
        <v>693</v>
      </c>
      <c r="H527" s="414" t="s">
        <v>694</v>
      </c>
      <c r="I527" s="494" t="s">
        <v>695</v>
      </c>
      <c r="J527" s="495"/>
      <c r="L527" s="17"/>
    </row>
    <row r="528" spans="2:12" x14ac:dyDescent="0.15">
      <c r="B528" s="50" t="s">
        <v>724</v>
      </c>
      <c r="C528" s="135"/>
      <c r="D528" s="135"/>
      <c r="E528" s="504" t="s">
        <v>697</v>
      </c>
      <c r="F528" s="505"/>
      <c r="G528" s="68"/>
      <c r="H528" s="98" t="s">
        <v>725</v>
      </c>
      <c r="I528" s="330" t="s">
        <v>726</v>
      </c>
      <c r="J528" s="222"/>
      <c r="L528" s="17"/>
    </row>
    <row r="529" spans="2:12" x14ac:dyDescent="0.15">
      <c r="B529" s="50" t="s">
        <v>727</v>
      </c>
      <c r="C529" s="135"/>
      <c r="D529" s="135"/>
      <c r="E529" s="504" t="s">
        <v>701</v>
      </c>
      <c r="F529" s="505"/>
      <c r="G529" s="68"/>
      <c r="H529" s="98" t="s">
        <v>728</v>
      </c>
      <c r="I529" s="330" t="s">
        <v>729</v>
      </c>
      <c r="J529" s="222"/>
      <c r="L529" s="17"/>
    </row>
    <row r="530" spans="2:12" x14ac:dyDescent="0.15">
      <c r="B530" s="50" t="s">
        <v>730</v>
      </c>
      <c r="C530" s="135"/>
      <c r="D530" s="135"/>
      <c r="E530" s="504" t="s">
        <v>731</v>
      </c>
      <c r="F530" s="505"/>
      <c r="G530" s="68"/>
      <c r="H530" s="98" t="s">
        <v>725</v>
      </c>
      <c r="I530" s="330" t="s">
        <v>726</v>
      </c>
      <c r="J530" s="222"/>
      <c r="L530" s="17"/>
    </row>
    <row r="531" spans="2:12" x14ac:dyDescent="0.15">
      <c r="B531" s="50" t="s">
        <v>727</v>
      </c>
      <c r="C531" s="135"/>
      <c r="D531" s="135"/>
      <c r="E531" s="504" t="s">
        <v>705</v>
      </c>
      <c r="F531" s="505"/>
      <c r="G531" s="68"/>
      <c r="H531" s="98" t="s">
        <v>728</v>
      </c>
      <c r="I531" s="330" t="s">
        <v>729</v>
      </c>
      <c r="J531" s="222"/>
      <c r="L531" s="17"/>
    </row>
    <row r="532" spans="2:12" x14ac:dyDescent="0.15">
      <c r="B532" s="50" t="s">
        <v>732</v>
      </c>
      <c r="C532" s="135"/>
      <c r="D532" s="135"/>
      <c r="E532" s="504" t="s">
        <v>708</v>
      </c>
      <c r="F532" s="505"/>
      <c r="G532" s="68"/>
      <c r="H532" s="98" t="s">
        <v>725</v>
      </c>
      <c r="I532" s="330" t="s">
        <v>726</v>
      </c>
      <c r="J532" s="222"/>
      <c r="L532" s="17"/>
    </row>
    <row r="533" spans="2:12" x14ac:dyDescent="0.15">
      <c r="B533" s="50" t="s">
        <v>727</v>
      </c>
      <c r="C533" s="135"/>
      <c r="D533" s="135"/>
      <c r="E533" s="504" t="s">
        <v>733</v>
      </c>
      <c r="F533" s="505"/>
      <c r="G533" s="68"/>
      <c r="H533" s="98" t="s">
        <v>728</v>
      </c>
      <c r="I533" s="330" t="s">
        <v>729</v>
      </c>
      <c r="J533" s="222"/>
      <c r="L533" s="17"/>
    </row>
    <row r="534" spans="2:12" x14ac:dyDescent="0.15">
      <c r="B534" s="50" t="s">
        <v>734</v>
      </c>
      <c r="C534" s="135"/>
      <c r="D534" s="135"/>
      <c r="E534" s="504" t="s">
        <v>735</v>
      </c>
      <c r="F534" s="505"/>
      <c r="G534" s="68"/>
      <c r="H534" s="98" t="s">
        <v>736</v>
      </c>
      <c r="I534" s="330"/>
      <c r="J534" s="222"/>
      <c r="L534" s="17"/>
    </row>
    <row r="535" spans="2:12" x14ac:dyDescent="0.15">
      <c r="B535" s="50" t="s">
        <v>737</v>
      </c>
      <c r="C535" s="135"/>
      <c r="D535" s="135"/>
      <c r="E535" s="504" t="s">
        <v>738</v>
      </c>
      <c r="F535" s="505"/>
      <c r="G535" s="68">
        <v>50</v>
      </c>
      <c r="H535" s="98" t="s">
        <v>739</v>
      </c>
      <c r="I535" s="330" t="s">
        <v>718</v>
      </c>
      <c r="J535" s="222"/>
      <c r="L535" s="17"/>
    </row>
    <row r="536" spans="2:12" x14ac:dyDescent="0.15">
      <c r="B536" s="50" t="s">
        <v>740</v>
      </c>
      <c r="C536" s="135"/>
      <c r="D536" s="135"/>
      <c r="E536" s="504" t="s">
        <v>741</v>
      </c>
      <c r="F536" s="505"/>
      <c r="G536" s="68"/>
      <c r="H536" s="98" t="s">
        <v>736</v>
      </c>
      <c r="I536" s="330"/>
      <c r="J536" s="222"/>
      <c r="L536" s="17"/>
    </row>
    <row r="537" spans="2:12" ht="12.6" thickBot="1" x14ac:dyDescent="0.2">
      <c r="B537" s="50" t="s">
        <v>742</v>
      </c>
      <c r="C537" s="135"/>
      <c r="D537" s="135"/>
      <c r="E537" s="506" t="s">
        <v>743</v>
      </c>
      <c r="F537" s="507"/>
      <c r="G537" s="68">
        <v>4700</v>
      </c>
      <c r="H537" s="98" t="s">
        <v>744</v>
      </c>
      <c r="I537" s="30" t="s">
        <v>718</v>
      </c>
      <c r="J537" s="251"/>
      <c r="L537" s="17"/>
    </row>
    <row r="538" spans="2:12" ht="13.2" thickTop="1" thickBot="1" x14ac:dyDescent="0.2">
      <c r="B538" s="418" t="s">
        <v>745</v>
      </c>
      <c r="C538" s="420"/>
      <c r="D538" s="420"/>
      <c r="E538" s="508" t="s">
        <v>746</v>
      </c>
      <c r="F538" s="509"/>
      <c r="G538" s="422"/>
      <c r="H538" s="423" t="s">
        <v>747</v>
      </c>
      <c r="I538" s="424"/>
      <c r="J538" s="425"/>
      <c r="L538" s="17"/>
    </row>
    <row r="539" spans="2:12" x14ac:dyDescent="0.15">
      <c r="B539" s="426"/>
      <c r="C539" s="426"/>
      <c r="D539" s="426"/>
      <c r="E539" s="426"/>
      <c r="F539" s="426"/>
      <c r="G539" s="411"/>
      <c r="H539" s="412"/>
      <c r="I539" s="412"/>
      <c r="J539" s="411"/>
      <c r="L539" s="17"/>
    </row>
    <row r="540" spans="2:12" ht="12.6" thickBot="1" x14ac:dyDescent="0.2">
      <c r="B540" s="1" t="s">
        <v>748</v>
      </c>
      <c r="C540" s="17"/>
      <c r="D540" s="17"/>
      <c r="E540" s="17"/>
      <c r="G540" s="431" t="s">
        <v>749</v>
      </c>
      <c r="H540" s="412"/>
      <c r="I540" s="411"/>
      <c r="J540" s="411"/>
      <c r="L540" s="17"/>
    </row>
    <row r="541" spans="2:12" x14ac:dyDescent="0.15">
      <c r="B541" s="95" t="s">
        <v>750</v>
      </c>
      <c r="C541" s="253"/>
      <c r="D541" s="253"/>
      <c r="E541" s="253"/>
      <c r="F541" s="345"/>
      <c r="G541" s="432"/>
      <c r="H541" s="412"/>
      <c r="I541" s="411"/>
      <c r="J541" s="411"/>
      <c r="L541" s="17"/>
    </row>
    <row r="542" spans="2:12" x14ac:dyDescent="0.15">
      <c r="B542" s="50" t="s">
        <v>751</v>
      </c>
      <c r="C542" s="135"/>
      <c r="D542" s="135"/>
      <c r="E542" s="135"/>
      <c r="F542" s="136"/>
      <c r="G542" s="433"/>
      <c r="H542" s="412"/>
      <c r="I542" s="412"/>
      <c r="J542" s="411"/>
      <c r="L542" s="17"/>
    </row>
    <row r="543" spans="2:12" ht="12.6" thickBot="1" x14ac:dyDescent="0.2">
      <c r="B543" s="479" t="s">
        <v>687</v>
      </c>
      <c r="C543" s="510"/>
      <c r="D543" s="510"/>
      <c r="E543" s="510"/>
      <c r="F543" s="480"/>
      <c r="G543" s="434"/>
      <c r="H543" s="412"/>
      <c r="I543" s="412"/>
      <c r="J543" s="411"/>
      <c r="L543" s="17"/>
    </row>
    <row r="544" spans="2:12" x14ac:dyDescent="0.15">
      <c r="B544" s="426"/>
      <c r="C544" s="426"/>
      <c r="D544" s="426"/>
      <c r="E544" s="426"/>
      <c r="F544" s="426"/>
      <c r="G544" s="411"/>
      <c r="H544" s="412"/>
      <c r="I544" s="412"/>
      <c r="J544" s="411"/>
      <c r="L544" s="17"/>
    </row>
    <row r="545" spans="2:12" ht="12.6" thickBot="1" x14ac:dyDescent="0.2">
      <c r="B545" s="1" t="s">
        <v>752</v>
      </c>
      <c r="C545" s="406"/>
      <c r="D545" s="406"/>
      <c r="E545" s="406"/>
      <c r="F545" s="406"/>
      <c r="H545" s="17"/>
      <c r="I545" s="17"/>
      <c r="L545" s="17"/>
    </row>
    <row r="546" spans="2:12" x14ac:dyDescent="0.15">
      <c r="B546" s="471" t="s">
        <v>716</v>
      </c>
      <c r="C546" s="493"/>
      <c r="D546" s="472"/>
      <c r="E546" s="427" t="s">
        <v>692</v>
      </c>
      <c r="F546" s="407" t="s">
        <v>693</v>
      </c>
      <c r="G546" s="414" t="s">
        <v>694</v>
      </c>
      <c r="H546" s="494" t="s">
        <v>695</v>
      </c>
      <c r="I546" s="495"/>
      <c r="J546" s="17"/>
      <c r="L546" s="17"/>
    </row>
    <row r="547" spans="2:12" x14ac:dyDescent="0.15">
      <c r="B547" s="50" t="s">
        <v>753</v>
      </c>
      <c r="C547" s="135"/>
      <c r="D547" s="135"/>
      <c r="E547" s="428" t="s">
        <v>697</v>
      </c>
      <c r="F547" s="68"/>
      <c r="G547" s="98" t="s">
        <v>698</v>
      </c>
      <c r="H547" s="330" t="s">
        <v>726</v>
      </c>
      <c r="I547" s="222"/>
      <c r="J547" s="398"/>
      <c r="L547" s="17"/>
    </row>
    <row r="548" spans="2:12" ht="12.6" thickBot="1" x14ac:dyDescent="0.2">
      <c r="B548" s="50" t="s">
        <v>754</v>
      </c>
      <c r="C548" s="135"/>
      <c r="D548" s="135"/>
      <c r="E548" s="429" t="s">
        <v>701</v>
      </c>
      <c r="F548" s="68"/>
      <c r="G548" s="98" t="s">
        <v>706</v>
      </c>
      <c r="H548" s="30" t="s">
        <v>726</v>
      </c>
      <c r="I548" s="251"/>
      <c r="J548" s="398"/>
      <c r="L548" s="17"/>
    </row>
    <row r="549" spans="2:12" ht="13.2" thickTop="1" thickBot="1" x14ac:dyDescent="0.2">
      <c r="B549" s="418" t="s">
        <v>755</v>
      </c>
      <c r="C549" s="420"/>
      <c r="D549" s="420"/>
      <c r="E549" s="430" t="s">
        <v>721</v>
      </c>
      <c r="F549" s="422"/>
      <c r="G549" s="423" t="s">
        <v>747</v>
      </c>
      <c r="H549" s="424"/>
      <c r="I549" s="425"/>
      <c r="J549" s="17"/>
      <c r="L549" s="17"/>
    </row>
    <row r="550" spans="2:12" x14ac:dyDescent="0.15">
      <c r="B550" s="426" t="s">
        <v>756</v>
      </c>
      <c r="C550" s="426"/>
      <c r="D550" s="426"/>
      <c r="E550" s="426"/>
      <c r="F550" s="426"/>
      <c r="G550" s="411"/>
      <c r="H550" s="412"/>
      <c r="I550" s="412"/>
      <c r="J550" s="411"/>
      <c r="L550" s="17"/>
    </row>
    <row r="551" spans="2:12" x14ac:dyDescent="0.15">
      <c r="B551" s="426" t="s">
        <v>757</v>
      </c>
      <c r="C551" s="426"/>
      <c r="D551" s="426"/>
      <c r="E551" s="426"/>
      <c r="F551" s="426"/>
      <c r="G551" s="411"/>
      <c r="H551" s="412"/>
      <c r="I551" s="412"/>
      <c r="J551" s="411"/>
      <c r="L551" s="17"/>
    </row>
    <row r="552" spans="2:12" x14ac:dyDescent="0.15">
      <c r="C552" s="17"/>
      <c r="D552" s="17"/>
      <c r="E552" s="17"/>
      <c r="H552" s="17"/>
      <c r="I552" s="17"/>
      <c r="L552" s="17"/>
    </row>
    <row r="553" spans="2:12" ht="12.6" thickBot="1" x14ac:dyDescent="0.2">
      <c r="B553" s="411" t="s">
        <v>758</v>
      </c>
      <c r="C553" s="411"/>
      <c r="D553" s="411"/>
      <c r="E553" s="411"/>
      <c r="F553" s="411"/>
      <c r="G553" s="411"/>
      <c r="H553" s="411"/>
      <c r="I553" s="411"/>
      <c r="J553" s="411"/>
      <c r="L553" s="17"/>
    </row>
    <row r="554" spans="2:12" ht="13.5" customHeight="1" x14ac:dyDescent="0.15">
      <c r="B554" s="496" t="s">
        <v>759</v>
      </c>
      <c r="C554" s="497"/>
      <c r="D554" s="498"/>
      <c r="E554" s="499" t="s">
        <v>760</v>
      </c>
      <c r="F554" s="497"/>
      <c r="G554" s="497"/>
      <c r="H554" s="497"/>
      <c r="I554" s="497"/>
      <c r="J554" s="500"/>
      <c r="L554" s="17"/>
    </row>
    <row r="555" spans="2:12" ht="14.25" customHeight="1" thickBot="1" x14ac:dyDescent="0.2">
      <c r="B555" s="435"/>
      <c r="C555" s="436"/>
      <c r="D555" s="437"/>
      <c r="E555" s="438"/>
      <c r="F555" s="436"/>
      <c r="G555" s="436"/>
      <c r="H555" s="436"/>
      <c r="I555" s="436"/>
      <c r="J555" s="439"/>
    </row>
    <row r="556" spans="2:12" x14ac:dyDescent="0.15">
      <c r="B556" s="411"/>
      <c r="C556" s="411"/>
      <c r="D556" s="411"/>
      <c r="E556" s="411"/>
      <c r="F556" s="411"/>
      <c r="G556" s="411"/>
      <c r="H556" s="411"/>
      <c r="I556" s="411"/>
      <c r="J556" s="411"/>
    </row>
    <row r="557" spans="2:12" ht="12.6" thickBot="1" x14ac:dyDescent="0.2">
      <c r="B557" s="411" t="s">
        <v>761</v>
      </c>
      <c r="C557" s="411"/>
      <c r="D557" s="411"/>
      <c r="E557" s="411"/>
      <c r="F557" s="411"/>
      <c r="G557" s="411" t="s">
        <v>749</v>
      </c>
      <c r="H557" s="411"/>
      <c r="I557" s="411"/>
      <c r="J557" s="411"/>
    </row>
    <row r="558" spans="2:12" x14ac:dyDescent="0.15">
      <c r="B558" s="440" t="s">
        <v>762</v>
      </c>
      <c r="C558" s="441"/>
      <c r="D558" s="441"/>
      <c r="E558" s="441"/>
      <c r="F558" s="441"/>
      <c r="G558" s="442"/>
      <c r="H558" s="411"/>
      <c r="I558" s="411"/>
      <c r="J558" s="411"/>
    </row>
    <row r="559" spans="2:12" x14ac:dyDescent="0.15">
      <c r="B559" s="443"/>
      <c r="C559" s="444"/>
      <c r="D559" s="444"/>
      <c r="E559" s="444"/>
      <c r="F559" s="444"/>
      <c r="G559" s="445"/>
      <c r="H559" s="411"/>
      <c r="I559" s="411"/>
      <c r="J559" s="411"/>
      <c r="L559" s="347"/>
    </row>
    <row r="560" spans="2:12" ht="12.6" thickBot="1" x14ac:dyDescent="0.2">
      <c r="B560" s="501" t="s">
        <v>763</v>
      </c>
      <c r="C560" s="502"/>
      <c r="D560" s="502"/>
      <c r="E560" s="502"/>
      <c r="F560" s="503"/>
      <c r="G560" s="452">
        <f>SUM(G559)</f>
        <v>0</v>
      </c>
      <c r="H560" s="411"/>
      <c r="I560" s="411"/>
      <c r="J560" s="411"/>
      <c r="L560" s="347"/>
    </row>
    <row r="561" spans="2:12" x14ac:dyDescent="0.15">
      <c r="K561" s="17"/>
      <c r="L561" s="347"/>
    </row>
    <row r="562" spans="2:12" ht="12.6" thickBot="1" x14ac:dyDescent="0.2">
      <c r="B562" s="1" t="s">
        <v>466</v>
      </c>
      <c r="E562" s="1" t="s">
        <v>85</v>
      </c>
    </row>
    <row r="563" spans="2:12" x14ac:dyDescent="0.15">
      <c r="B563" s="95" t="s">
        <v>467</v>
      </c>
      <c r="C563" s="59"/>
      <c r="D563" s="61"/>
      <c r="E563" s="97">
        <f>I156</f>
        <v>0</v>
      </c>
    </row>
    <row r="564" spans="2:12" x14ac:dyDescent="0.15">
      <c r="B564" s="50" t="s">
        <v>468</v>
      </c>
      <c r="C564" s="130"/>
      <c r="D564" s="88"/>
      <c r="E564" s="99">
        <f>G226</f>
        <v>0</v>
      </c>
    </row>
    <row r="565" spans="2:12" x14ac:dyDescent="0.15">
      <c r="B565" s="50" t="s">
        <v>469</v>
      </c>
      <c r="C565" s="130"/>
      <c r="D565" s="88"/>
      <c r="E565" s="99">
        <f>H264</f>
        <v>0</v>
      </c>
    </row>
    <row r="566" spans="2:12" x14ac:dyDescent="0.15">
      <c r="B566" s="50" t="s">
        <v>470</v>
      </c>
      <c r="C566" s="130"/>
      <c r="D566" s="88"/>
      <c r="E566" s="99">
        <f>G416</f>
        <v>0</v>
      </c>
    </row>
    <row r="567" spans="2:12" x14ac:dyDescent="0.15">
      <c r="B567" s="50" t="s">
        <v>471</v>
      </c>
      <c r="C567" s="130"/>
      <c r="D567" s="88"/>
      <c r="E567" s="99">
        <f>F425</f>
        <v>0</v>
      </c>
    </row>
    <row r="568" spans="2:12" x14ac:dyDescent="0.15">
      <c r="B568" s="50" t="s">
        <v>472</v>
      </c>
      <c r="C568" s="130"/>
      <c r="D568" s="88"/>
      <c r="E568" s="99">
        <f>E443</f>
        <v>0</v>
      </c>
    </row>
    <row r="569" spans="2:12" x14ac:dyDescent="0.15">
      <c r="B569" s="50" t="s">
        <v>473</v>
      </c>
      <c r="C569" s="130"/>
      <c r="D569" s="88"/>
      <c r="E569" s="99">
        <f>G459</f>
        <v>0</v>
      </c>
    </row>
    <row r="570" spans="2:12" x14ac:dyDescent="0.15">
      <c r="B570" s="50" t="s">
        <v>764</v>
      </c>
      <c r="C570" s="444"/>
      <c r="D570" s="447"/>
      <c r="E570" s="448">
        <f>E491</f>
        <v>0</v>
      </c>
    </row>
    <row r="571" spans="2:12" x14ac:dyDescent="0.15">
      <c r="B571" s="50" t="s">
        <v>765</v>
      </c>
      <c r="C571" s="444"/>
      <c r="D571" s="447"/>
      <c r="E571" s="448">
        <f>G500</f>
        <v>0</v>
      </c>
    </row>
    <row r="572" spans="2:12" x14ac:dyDescent="0.15">
      <c r="B572" s="50" t="s">
        <v>766</v>
      </c>
      <c r="C572" s="449"/>
      <c r="D572" s="447"/>
      <c r="E572" s="99">
        <f>G515</f>
        <v>0</v>
      </c>
    </row>
    <row r="573" spans="2:12" x14ac:dyDescent="0.15">
      <c r="B573" s="50" t="s">
        <v>767</v>
      </c>
      <c r="C573" s="449"/>
      <c r="D573" s="447"/>
      <c r="E573" s="99">
        <v>0</v>
      </c>
    </row>
    <row r="574" spans="2:12" x14ac:dyDescent="0.15">
      <c r="B574" s="50" t="s">
        <v>768</v>
      </c>
      <c r="C574" s="449"/>
      <c r="D574" s="447"/>
      <c r="E574" s="99">
        <v>0</v>
      </c>
    </row>
    <row r="575" spans="2:12" x14ac:dyDescent="0.15">
      <c r="B575" s="50" t="s">
        <v>769</v>
      </c>
      <c r="C575" s="130"/>
      <c r="D575" s="88"/>
      <c r="E575" s="446">
        <f>G560</f>
        <v>0</v>
      </c>
    </row>
    <row r="576" spans="2:12" x14ac:dyDescent="0.15">
      <c r="B576" s="25"/>
      <c r="C576" s="161"/>
      <c r="D576" s="88"/>
      <c r="E576" s="349"/>
    </row>
    <row r="577" spans="2:10" ht="14.25" customHeight="1" thickBot="1" x14ac:dyDescent="0.2">
      <c r="B577" s="481" t="s">
        <v>105</v>
      </c>
      <c r="C577" s="482"/>
      <c r="D577" s="132"/>
      <c r="E577" s="55">
        <f>SUM(E563:E576)</f>
        <v>0</v>
      </c>
    </row>
    <row r="579" spans="2:10" ht="12.6" thickBot="1" x14ac:dyDescent="0.2">
      <c r="B579" s="1" t="s">
        <v>474</v>
      </c>
    </row>
    <row r="580" spans="2:10" ht="13.5" customHeight="1" x14ac:dyDescent="0.15">
      <c r="B580" s="483" t="s">
        <v>475</v>
      </c>
      <c r="C580" s="484"/>
      <c r="D580" s="18" t="s">
        <v>476</v>
      </c>
      <c r="E580" s="18" t="s">
        <v>477</v>
      </c>
      <c r="F580" s="169" t="s">
        <v>478</v>
      </c>
      <c r="G580" s="485" t="s">
        <v>479</v>
      </c>
    </row>
    <row r="581" spans="2:10" x14ac:dyDescent="0.15">
      <c r="B581" s="113"/>
      <c r="D581" s="21"/>
      <c r="E581" s="21"/>
      <c r="F581" s="133" t="s">
        <v>480</v>
      </c>
      <c r="G581" s="486"/>
    </row>
    <row r="582" spans="2:10" x14ac:dyDescent="0.15">
      <c r="B582" s="113"/>
      <c r="D582" s="21" t="s">
        <v>481</v>
      </c>
      <c r="E582" s="21" t="s">
        <v>220</v>
      </c>
      <c r="F582" s="350" t="s">
        <v>80</v>
      </c>
      <c r="G582" s="487"/>
    </row>
    <row r="583" spans="2:10" x14ac:dyDescent="0.15">
      <c r="B583" s="25"/>
      <c r="C583" s="161"/>
      <c r="D583" s="120"/>
      <c r="E583" s="351"/>
      <c r="F583" s="352">
        <f>IF(D583=0,0,E583/D583)</f>
        <v>0</v>
      </c>
      <c r="G583" s="488"/>
    </row>
    <row r="584" spans="2:10" x14ac:dyDescent="0.15">
      <c r="B584" s="113"/>
      <c r="D584" s="62"/>
      <c r="E584" s="353"/>
      <c r="F584" s="352">
        <f>IF(D584=0,0,E584/D584)</f>
        <v>0</v>
      </c>
      <c r="G584" s="489"/>
    </row>
    <row r="585" spans="2:10" x14ac:dyDescent="0.15">
      <c r="B585" s="113"/>
      <c r="D585" s="62"/>
      <c r="E585" s="353"/>
      <c r="F585" s="352">
        <f>IF(D585=0,0,E585/D585)</f>
        <v>0</v>
      </c>
      <c r="G585" s="490"/>
    </row>
    <row r="586" spans="2:10" x14ac:dyDescent="0.15">
      <c r="B586" s="491" t="s">
        <v>482</v>
      </c>
      <c r="C586" s="492"/>
      <c r="D586" s="354"/>
      <c r="E586" s="29">
        <f>SUM(E583:E585)</f>
        <v>0</v>
      </c>
      <c r="F586" s="355">
        <f>SUM(F583:F585)</f>
        <v>0</v>
      </c>
      <c r="G586" s="173"/>
    </row>
    <row r="587" spans="2:10" x14ac:dyDescent="0.15">
      <c r="B587" s="12" t="s">
        <v>483</v>
      </c>
      <c r="C587" s="83"/>
      <c r="D587" s="354"/>
      <c r="E587" s="29"/>
      <c r="F587" s="356"/>
      <c r="G587" s="357"/>
    </row>
    <row r="588" spans="2:10" x14ac:dyDescent="0.15">
      <c r="B588" s="12" t="s">
        <v>484</v>
      </c>
      <c r="C588" s="83"/>
      <c r="D588" s="354"/>
      <c r="E588" s="29"/>
      <c r="F588" s="356"/>
      <c r="G588" s="357"/>
    </row>
    <row r="589" spans="2:10" x14ac:dyDescent="0.15">
      <c r="B589" s="473" t="s">
        <v>485</v>
      </c>
      <c r="C589" s="474"/>
      <c r="D589" s="358"/>
      <c r="E589" s="359">
        <f>E586+E587+E588</f>
        <v>0</v>
      </c>
      <c r="F589" s="106">
        <f>F586</f>
        <v>0</v>
      </c>
      <c r="G589" s="360">
        <f>SUM(G583:G588)</f>
        <v>0</v>
      </c>
    </row>
    <row r="590" spans="2:10" x14ac:dyDescent="0.15">
      <c r="B590" s="50"/>
      <c r="C590" s="130"/>
      <c r="D590" s="130"/>
      <c r="E590" s="361" t="s">
        <v>486</v>
      </c>
      <c r="F590" s="362" t="s">
        <v>487</v>
      </c>
      <c r="G590" s="363"/>
    </row>
    <row r="591" spans="2:10" ht="12.6" thickBot="1" x14ac:dyDescent="0.2">
      <c r="B591" s="102" t="s">
        <v>488</v>
      </c>
      <c r="C591" s="131"/>
      <c r="D591" s="131"/>
      <c r="E591" s="451" t="e">
        <f>ROUND(E589/F589,1)</f>
        <v>#DIV/0!</v>
      </c>
      <c r="F591" s="131" t="s">
        <v>489</v>
      </c>
      <c r="G591" s="323"/>
      <c r="J591" s="17"/>
    </row>
    <row r="592" spans="2:10" x14ac:dyDescent="0.15">
      <c r="E592" s="56"/>
      <c r="J592" s="17"/>
    </row>
    <row r="593" spans="2:11" ht="12.6" thickBot="1" x14ac:dyDescent="0.2">
      <c r="B593" s="1" t="s">
        <v>490</v>
      </c>
      <c r="J593" s="17"/>
    </row>
    <row r="594" spans="2:11" ht="13.5" customHeight="1" x14ac:dyDescent="0.15">
      <c r="B594" s="471" t="s">
        <v>491</v>
      </c>
      <c r="C594" s="472"/>
      <c r="D594" s="364" t="s">
        <v>492</v>
      </c>
    </row>
    <row r="595" spans="2:11" x14ac:dyDescent="0.15">
      <c r="B595" s="475"/>
      <c r="C595" s="476"/>
      <c r="D595" s="101"/>
    </row>
    <row r="596" spans="2:11" x14ac:dyDescent="0.15">
      <c r="B596" s="477"/>
      <c r="C596" s="478"/>
      <c r="D596" s="260"/>
      <c r="J596" s="365"/>
    </row>
    <row r="597" spans="2:11" ht="14.25" customHeight="1" thickBot="1" x14ac:dyDescent="0.2">
      <c r="B597" s="479" t="s">
        <v>105</v>
      </c>
      <c r="C597" s="480"/>
      <c r="D597" s="337">
        <f>SUM(D595:D596)</f>
        <v>0</v>
      </c>
      <c r="J597" s="365"/>
    </row>
    <row r="598" spans="2:11" x14ac:dyDescent="0.15">
      <c r="J598" s="365"/>
    </row>
    <row r="599" spans="2:11" ht="12.6" thickBot="1" x14ac:dyDescent="0.2">
      <c r="B599" s="1" t="s">
        <v>493</v>
      </c>
      <c r="J599" s="347"/>
    </row>
    <row r="600" spans="2:11" ht="13.5" customHeight="1" x14ac:dyDescent="0.15">
      <c r="B600" s="471" t="s">
        <v>494</v>
      </c>
      <c r="C600" s="472"/>
      <c r="D600" s="59"/>
      <c r="E600" s="59"/>
      <c r="F600" s="59"/>
      <c r="G600" s="366"/>
      <c r="K600" s="365"/>
    </row>
    <row r="601" spans="2:11" x14ac:dyDescent="0.15">
      <c r="B601" s="113" t="s">
        <v>495</v>
      </c>
      <c r="C601" s="85"/>
      <c r="D601" s="367">
        <f>+D602+D603</f>
        <v>0</v>
      </c>
      <c r="E601" s="368" t="s">
        <v>496</v>
      </c>
      <c r="F601" s="161"/>
      <c r="G601" s="369"/>
      <c r="K601" s="56"/>
    </row>
    <row r="602" spans="2:11" x14ac:dyDescent="0.15">
      <c r="B602" s="370" t="s">
        <v>497</v>
      </c>
      <c r="C602" s="371"/>
      <c r="D602" s="372"/>
      <c r="E602" s="373" t="s">
        <v>496</v>
      </c>
      <c r="F602" s="374"/>
      <c r="G602" s="375"/>
      <c r="K602" s="56"/>
    </row>
    <row r="603" spans="2:11" x14ac:dyDescent="0.15">
      <c r="B603" s="113" t="s">
        <v>498</v>
      </c>
      <c r="C603" s="85"/>
      <c r="D603" s="376"/>
      <c r="E603" s="133" t="s">
        <v>496</v>
      </c>
      <c r="G603" s="369"/>
      <c r="K603" s="56"/>
    </row>
    <row r="604" spans="2:11" x14ac:dyDescent="0.15">
      <c r="B604" s="25" t="s">
        <v>499</v>
      </c>
      <c r="C604" s="348"/>
      <c r="D604" s="377">
        <f>E577</f>
        <v>0</v>
      </c>
      <c r="E604" s="161" t="s">
        <v>500</v>
      </c>
      <c r="F604" s="161"/>
      <c r="G604" s="378"/>
    </row>
    <row r="605" spans="2:11" x14ac:dyDescent="0.15">
      <c r="B605" s="379" t="s">
        <v>501</v>
      </c>
      <c r="C605" s="380"/>
      <c r="D605" s="381"/>
      <c r="E605" s="382" t="s">
        <v>502</v>
      </c>
      <c r="F605" s="382"/>
      <c r="G605" s="383"/>
    </row>
    <row r="606" spans="2:11" x14ac:dyDescent="0.15">
      <c r="B606" s="113" t="s">
        <v>503</v>
      </c>
      <c r="C606" s="85"/>
      <c r="D606" s="347"/>
      <c r="E606" s="1" t="s">
        <v>504</v>
      </c>
      <c r="G606" s="369"/>
    </row>
    <row r="607" spans="2:11" ht="12.6" thickBot="1" x14ac:dyDescent="0.2">
      <c r="B607" s="113" t="s">
        <v>505</v>
      </c>
      <c r="C607" s="85"/>
      <c r="D607" s="347"/>
      <c r="E607" s="121" t="s">
        <v>506</v>
      </c>
      <c r="F607" s="157"/>
      <c r="G607" s="384"/>
    </row>
    <row r="608" spans="2:11" x14ac:dyDescent="0.15">
      <c r="B608" s="25" t="s">
        <v>507</v>
      </c>
      <c r="C608" s="348"/>
      <c r="D608" s="385"/>
      <c r="E608" s="385"/>
      <c r="F608" s="113"/>
    </row>
    <row r="609" spans="2:8" ht="12.6" thickBot="1" x14ac:dyDescent="0.2">
      <c r="B609" s="113"/>
      <c r="C609" s="85"/>
      <c r="D609" s="386" t="e">
        <f>E591</f>
        <v>#DIV/0!</v>
      </c>
      <c r="E609" s="386" t="s">
        <v>508</v>
      </c>
      <c r="F609" s="113"/>
    </row>
    <row r="610" spans="2:8" ht="12.6" thickBot="1" x14ac:dyDescent="0.2">
      <c r="B610" s="50" t="s">
        <v>509</v>
      </c>
      <c r="C610" s="88"/>
      <c r="D610" s="387" t="e">
        <f>(0.04*POWER(1.04, D609))/(POWER(1.04, D609)-1)</f>
        <v>#DIV/0!</v>
      </c>
      <c r="E610" s="387"/>
      <c r="F610" s="113"/>
      <c r="G610" s="388" t="s">
        <v>510</v>
      </c>
      <c r="H610" s="388">
        <v>0.04</v>
      </c>
    </row>
    <row r="611" spans="2:8" x14ac:dyDescent="0.15">
      <c r="B611" s="113" t="s">
        <v>511</v>
      </c>
      <c r="C611" s="85"/>
      <c r="D611" s="347"/>
      <c r="E611" s="386"/>
      <c r="F611" s="113"/>
    </row>
    <row r="612" spans="2:8" x14ac:dyDescent="0.15">
      <c r="B612" s="113" t="s">
        <v>512</v>
      </c>
      <c r="C612" s="85"/>
      <c r="D612" s="347" t="e">
        <f>D604/D610</f>
        <v>#DIV/0!</v>
      </c>
      <c r="E612" s="386" t="s">
        <v>513</v>
      </c>
      <c r="F612" s="113"/>
    </row>
    <row r="613" spans="2:8" x14ac:dyDescent="0.15">
      <c r="B613" s="50" t="s">
        <v>514</v>
      </c>
      <c r="C613" s="88"/>
      <c r="D613" s="389">
        <f>D597</f>
        <v>0</v>
      </c>
      <c r="E613" s="389" t="s">
        <v>513</v>
      </c>
      <c r="F613" s="113"/>
    </row>
    <row r="614" spans="2:8" x14ac:dyDescent="0.15">
      <c r="B614" s="113" t="s">
        <v>515</v>
      </c>
      <c r="C614" s="85"/>
      <c r="D614" s="347"/>
      <c r="E614" s="347"/>
      <c r="F614" s="113"/>
    </row>
    <row r="615" spans="2:8" ht="12.6" thickBot="1" x14ac:dyDescent="0.2">
      <c r="B615" s="141" t="s">
        <v>516</v>
      </c>
      <c r="C615" s="91"/>
      <c r="D615" s="390" t="e">
        <f>(D612-D613)/D601</f>
        <v>#DIV/0!</v>
      </c>
      <c r="E615" s="391"/>
      <c r="F615" s="113"/>
    </row>
  </sheetData>
  <mergeCells count="84">
    <mergeCell ref="C92:E92"/>
    <mergeCell ref="F92:H92"/>
    <mergeCell ref="I92:J92"/>
    <mergeCell ref="C105:E105"/>
    <mergeCell ref="F105:H105"/>
    <mergeCell ref="C115:E115"/>
    <mergeCell ref="F115:H115"/>
    <mergeCell ref="C125:G125"/>
    <mergeCell ref="B156:H156"/>
    <mergeCell ref="B169:D170"/>
    <mergeCell ref="E169:I170"/>
    <mergeCell ref="B172:D173"/>
    <mergeCell ref="E172:I173"/>
    <mergeCell ref="B185:D186"/>
    <mergeCell ref="E185:I186"/>
    <mergeCell ref="B188:D189"/>
    <mergeCell ref="E188:I189"/>
    <mergeCell ref="B203:D204"/>
    <mergeCell ref="E203:J204"/>
    <mergeCell ref="B218:D219"/>
    <mergeCell ref="E218:J219"/>
    <mergeCell ref="C231:D231"/>
    <mergeCell ref="E231:F231"/>
    <mergeCell ref="L231:N231"/>
    <mergeCell ref="B240:D241"/>
    <mergeCell ref="E240:J241"/>
    <mergeCell ref="B243:D244"/>
    <mergeCell ref="E243:J244"/>
    <mergeCell ref="B246:D247"/>
    <mergeCell ref="E246:J247"/>
    <mergeCell ref="D251:F251"/>
    <mergeCell ref="B258:D259"/>
    <mergeCell ref="E258:J259"/>
    <mergeCell ref="D430:D432"/>
    <mergeCell ref="E430:F430"/>
    <mergeCell ref="E433:F435"/>
    <mergeCell ref="B437:D438"/>
    <mergeCell ref="E437:L438"/>
    <mergeCell ref="C448:H448"/>
    <mergeCell ref="I448:K448"/>
    <mergeCell ref="B468:E468"/>
    <mergeCell ref="B472:H472"/>
    <mergeCell ref="B473:H473"/>
    <mergeCell ref="B481:E481"/>
    <mergeCell ref="B485:H485"/>
    <mergeCell ref="B486:H486"/>
    <mergeCell ref="B500:E500"/>
    <mergeCell ref="B504:H504"/>
    <mergeCell ref="B505:H505"/>
    <mergeCell ref="B509:D509"/>
    <mergeCell ref="H509:I509"/>
    <mergeCell ref="B520:E520"/>
    <mergeCell ref="I520:J520"/>
    <mergeCell ref="B527:D527"/>
    <mergeCell ref="E527:F527"/>
    <mergeCell ref="I527:J527"/>
    <mergeCell ref="E528:F528"/>
    <mergeCell ref="E529:F529"/>
    <mergeCell ref="E530:F530"/>
    <mergeCell ref="E531:F531"/>
    <mergeCell ref="E532:F532"/>
    <mergeCell ref="E533:F533"/>
    <mergeCell ref="E534:F534"/>
    <mergeCell ref="E535:F535"/>
    <mergeCell ref="E536:F536"/>
    <mergeCell ref="E537:F537"/>
    <mergeCell ref="E538:F538"/>
    <mergeCell ref="B543:F543"/>
    <mergeCell ref="B546:D546"/>
    <mergeCell ref="H546:I546"/>
    <mergeCell ref="B554:D554"/>
    <mergeCell ref="E554:J554"/>
    <mergeCell ref="B560:F560"/>
    <mergeCell ref="B577:C577"/>
    <mergeCell ref="B580:C580"/>
    <mergeCell ref="G580:G582"/>
    <mergeCell ref="G583:G585"/>
    <mergeCell ref="B586:C586"/>
    <mergeCell ref="B600:C600"/>
    <mergeCell ref="B589:C589"/>
    <mergeCell ref="B594:C594"/>
    <mergeCell ref="B595:C595"/>
    <mergeCell ref="B596:C596"/>
    <mergeCell ref="B597:C597"/>
  </mergeCells>
  <phoneticPr fontId="10"/>
  <pageMargins left="0.39370078740157483"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FDEE-580E-4417-9949-899C6BCC07DC}">
  <sheetPr>
    <tabColor rgb="FFFFFF00"/>
    <pageSetUpPr fitToPage="1"/>
  </sheetPr>
  <dimension ref="A1:Q615"/>
  <sheetViews>
    <sheetView view="pageBreakPreview" zoomScale="85" zoomScaleNormal="100" zoomScaleSheetLayoutView="85" workbookViewId="0">
      <selection activeCell="F6" sqref="F6"/>
    </sheetView>
  </sheetViews>
  <sheetFormatPr defaultColWidth="9" defaultRowHeight="12" x14ac:dyDescent="0.15"/>
  <cols>
    <col min="1" max="1" width="2.109375" style="1" customWidth="1"/>
    <col min="2" max="10" width="16.77734375" style="1" customWidth="1"/>
    <col min="11" max="15" width="15.77734375" style="1" customWidth="1"/>
    <col min="16" max="17" width="12.77734375" style="1" customWidth="1"/>
    <col min="18" max="16384" width="9" style="1"/>
  </cols>
  <sheetData>
    <row r="1" spans="1:10" ht="14.4" x14ac:dyDescent="0.2">
      <c r="A1" s="1" t="s">
        <v>0</v>
      </c>
      <c r="B1" s="2"/>
    </row>
    <row r="2" spans="1:10" x14ac:dyDescent="0.15">
      <c r="B2" s="1" t="s">
        <v>1</v>
      </c>
    </row>
    <row r="4" spans="1:10" x14ac:dyDescent="0.15">
      <c r="B4" s="1" t="s">
        <v>2</v>
      </c>
    </row>
    <row r="5" spans="1:10" x14ac:dyDescent="0.15">
      <c r="B5" s="1" t="s">
        <v>3</v>
      </c>
    </row>
    <row r="6" spans="1:10" ht="12.6" thickBot="1" x14ac:dyDescent="0.2">
      <c r="B6" s="457" t="s">
        <v>4</v>
      </c>
      <c r="C6" s="457"/>
    </row>
    <row r="7" spans="1:10" x14ac:dyDescent="0.15">
      <c r="B7" s="3"/>
      <c r="C7" s="4" t="s">
        <v>5</v>
      </c>
      <c r="D7" s="4" t="s">
        <v>6</v>
      </c>
      <c r="E7" s="5" t="s">
        <v>527</v>
      </c>
    </row>
    <row r="8" spans="1:10" x14ac:dyDescent="0.15">
      <c r="B8" s="6" t="s">
        <v>7</v>
      </c>
      <c r="C8" s="7" t="s">
        <v>8</v>
      </c>
      <c r="D8" s="7" t="s">
        <v>9</v>
      </c>
      <c r="E8" s="392" t="s">
        <v>528</v>
      </c>
    </row>
    <row r="9" spans="1:10" x14ac:dyDescent="0.15">
      <c r="B9" s="9"/>
      <c r="C9" s="393" t="s">
        <v>538</v>
      </c>
      <c r="D9" s="393" t="s">
        <v>538</v>
      </c>
      <c r="E9" s="46" t="s">
        <v>537</v>
      </c>
    </row>
    <row r="10" spans="1:10" x14ac:dyDescent="0.15">
      <c r="B10" s="12" t="s">
        <v>775</v>
      </c>
      <c r="C10" s="13">
        <v>45</v>
      </c>
      <c r="D10" s="13">
        <v>48</v>
      </c>
      <c r="E10" s="14">
        <f>IF(C10=0,"-",D10/C10)</f>
        <v>1.0666666666666667</v>
      </c>
    </row>
    <row r="11" spans="1:10" x14ac:dyDescent="0.15">
      <c r="B11" s="12"/>
      <c r="C11" s="13"/>
      <c r="D11" s="13"/>
      <c r="E11" s="14"/>
    </row>
    <row r="12" spans="1:10" ht="12.6" thickBot="1" x14ac:dyDescent="0.2">
      <c r="B12" s="109" t="s">
        <v>105</v>
      </c>
      <c r="C12" s="15">
        <f>SUM(C10:C11)</f>
        <v>45</v>
      </c>
      <c r="D12" s="15">
        <f>SUM(D10:D11)</f>
        <v>48</v>
      </c>
      <c r="E12" s="16">
        <f>IF(C12=0,"-",D12/C12)</f>
        <v>1.0666666666666667</v>
      </c>
    </row>
    <row r="14" spans="1:10" x14ac:dyDescent="0.15">
      <c r="B14" s="1" t="s">
        <v>530</v>
      </c>
    </row>
    <row r="15" spans="1:10" ht="12.6" thickBot="1" x14ac:dyDescent="0.2">
      <c r="B15" s="1" t="s">
        <v>10</v>
      </c>
      <c r="C15" s="17"/>
    </row>
    <row r="16" spans="1:10" x14ac:dyDescent="0.15">
      <c r="B16" s="3" t="s">
        <v>11</v>
      </c>
      <c r="C16" s="4" t="s">
        <v>12</v>
      </c>
      <c r="D16" s="18" t="s">
        <v>13</v>
      </c>
      <c r="E16" s="18" t="s">
        <v>14</v>
      </c>
      <c r="F16" s="18" t="s">
        <v>15</v>
      </c>
      <c r="G16" s="4" t="s">
        <v>16</v>
      </c>
      <c r="H16" s="19" t="s">
        <v>17</v>
      </c>
      <c r="I16" s="5" t="s">
        <v>18</v>
      </c>
      <c r="J16" s="20"/>
    </row>
    <row r="17" spans="2:11" x14ac:dyDescent="0.15">
      <c r="B17" s="6" t="s">
        <v>19</v>
      </c>
      <c r="C17" s="7" t="s">
        <v>20</v>
      </c>
      <c r="D17" s="21"/>
      <c r="E17" s="21" t="s">
        <v>21</v>
      </c>
      <c r="F17" s="21"/>
      <c r="G17" s="7" t="s">
        <v>22</v>
      </c>
      <c r="H17" s="22" t="s">
        <v>23</v>
      </c>
      <c r="I17" s="8" t="s">
        <v>24</v>
      </c>
    </row>
    <row r="18" spans="2:11" x14ac:dyDescent="0.15">
      <c r="B18" s="6" t="s">
        <v>25</v>
      </c>
      <c r="C18" s="7" t="s">
        <v>26</v>
      </c>
      <c r="D18" s="21"/>
      <c r="E18" s="21" t="s">
        <v>268</v>
      </c>
      <c r="F18" s="21"/>
      <c r="G18" s="7" t="s">
        <v>535</v>
      </c>
      <c r="H18" s="22"/>
      <c r="I18" s="8" t="s">
        <v>536</v>
      </c>
    </row>
    <row r="19" spans="2:11" x14ac:dyDescent="0.15">
      <c r="B19" s="23"/>
      <c r="C19" s="7" t="s">
        <v>517</v>
      </c>
      <c r="D19" s="134" t="s">
        <v>518</v>
      </c>
      <c r="E19" s="65" t="s">
        <v>539</v>
      </c>
      <c r="F19" s="65" t="s">
        <v>519</v>
      </c>
      <c r="G19" s="82" t="s">
        <v>104</v>
      </c>
      <c r="H19" s="45" t="s">
        <v>104</v>
      </c>
      <c r="I19" s="46" t="s">
        <v>80</v>
      </c>
    </row>
    <row r="20" spans="2:11" x14ac:dyDescent="0.15">
      <c r="B20" s="25" t="s">
        <v>775</v>
      </c>
      <c r="C20" s="26">
        <v>3.3</v>
      </c>
      <c r="D20" s="27">
        <v>45</v>
      </c>
      <c r="E20" s="28">
        <f>C20*D20*10</f>
        <v>1485</v>
      </c>
      <c r="F20" s="29">
        <v>3470</v>
      </c>
      <c r="G20" s="30">
        <f>(E20*F20)/1000</f>
        <v>5152.95</v>
      </c>
      <c r="H20" s="31" t="s">
        <v>29</v>
      </c>
      <c r="I20" s="32"/>
    </row>
    <row r="21" spans="2:11" x14ac:dyDescent="0.15">
      <c r="B21" s="12"/>
      <c r="C21" s="33"/>
      <c r="D21" s="34"/>
      <c r="E21" s="28"/>
      <c r="F21" s="29"/>
      <c r="G21" s="30"/>
      <c r="H21" s="31"/>
      <c r="I21" s="32"/>
      <c r="K21" s="1">
        <f>+B11+C2</f>
        <v>0</v>
      </c>
    </row>
    <row r="22" spans="2:11" ht="12.6" thickBot="1" x14ac:dyDescent="0.2">
      <c r="B22" s="109"/>
      <c r="C22" s="35"/>
      <c r="D22" s="36"/>
      <c r="E22" s="37">
        <f>SUM(E20:E21)</f>
        <v>1485</v>
      </c>
      <c r="F22" s="38"/>
      <c r="G22" s="37">
        <f>SUM(G20:G21)</f>
        <v>5152.95</v>
      </c>
      <c r="H22" s="39"/>
      <c r="I22" s="465">
        <f>IF(E12="-",-H22,(G22+H27)*E12-H22)</f>
        <v>5496.48</v>
      </c>
    </row>
    <row r="23" spans="2:11" ht="12.6" thickBot="1" x14ac:dyDescent="0.2">
      <c r="E23" s="1" t="s">
        <v>30</v>
      </c>
    </row>
    <row r="24" spans="2:11" x14ac:dyDescent="0.15">
      <c r="H24" s="41" t="s">
        <v>31</v>
      </c>
    </row>
    <row r="25" spans="2:11" x14ac:dyDescent="0.15">
      <c r="H25" s="42" t="s">
        <v>32</v>
      </c>
    </row>
    <row r="26" spans="2:11" x14ac:dyDescent="0.15">
      <c r="H26" s="42" t="s">
        <v>33</v>
      </c>
    </row>
    <row r="27" spans="2:11" ht="12.6" thickBot="1" x14ac:dyDescent="0.2">
      <c r="H27" s="43"/>
    </row>
    <row r="28" spans="2:11" x14ac:dyDescent="0.15">
      <c r="H28" s="17"/>
    </row>
    <row r="29" spans="2:11" ht="12.6" thickBot="1" x14ac:dyDescent="0.2">
      <c r="B29" s="1" t="s">
        <v>34</v>
      </c>
    </row>
    <row r="30" spans="2:11" x14ac:dyDescent="0.15">
      <c r="B30" s="3" t="s">
        <v>11</v>
      </c>
      <c r="C30" s="4" t="s">
        <v>12</v>
      </c>
      <c r="D30" s="18" t="s">
        <v>35</v>
      </c>
      <c r="E30" s="4" t="s">
        <v>14</v>
      </c>
      <c r="F30" s="19" t="s">
        <v>36</v>
      </c>
      <c r="G30" s="5" t="s">
        <v>37</v>
      </c>
      <c r="K30" s="17"/>
    </row>
    <row r="31" spans="2:11" x14ac:dyDescent="0.15">
      <c r="B31" s="6" t="s">
        <v>19</v>
      </c>
      <c r="C31" s="7" t="s">
        <v>38</v>
      </c>
      <c r="D31" s="21" t="s">
        <v>39</v>
      </c>
      <c r="E31" s="7" t="s">
        <v>40</v>
      </c>
      <c r="F31" s="22" t="s">
        <v>41</v>
      </c>
      <c r="G31" s="8"/>
      <c r="K31" s="17"/>
    </row>
    <row r="32" spans="2:11" x14ac:dyDescent="0.15">
      <c r="B32" s="6" t="s">
        <v>25</v>
      </c>
      <c r="C32" s="7" t="s">
        <v>42</v>
      </c>
      <c r="D32" s="21"/>
      <c r="E32" s="7" t="s">
        <v>268</v>
      </c>
      <c r="F32" s="22" t="s">
        <v>43</v>
      </c>
      <c r="G32" s="394" t="s">
        <v>540</v>
      </c>
      <c r="K32" s="17"/>
    </row>
    <row r="33" spans="2:11" x14ac:dyDescent="0.15">
      <c r="B33" s="44"/>
      <c r="C33" s="21" t="s">
        <v>44</v>
      </c>
      <c r="D33" s="21" t="s">
        <v>45</v>
      </c>
      <c r="E33" s="7" t="s">
        <v>46</v>
      </c>
      <c r="F33" s="45" t="s">
        <v>47</v>
      </c>
      <c r="G33" s="46" t="s">
        <v>48</v>
      </c>
    </row>
    <row r="34" spans="2:11" x14ac:dyDescent="0.15">
      <c r="B34" s="25" t="s">
        <v>775</v>
      </c>
      <c r="C34" s="26">
        <v>0</v>
      </c>
      <c r="D34" s="34">
        <v>45</v>
      </c>
      <c r="E34" s="47">
        <f>C34*D34*10/1000</f>
        <v>0</v>
      </c>
      <c r="F34" s="48"/>
      <c r="G34" s="49"/>
    </row>
    <row r="35" spans="2:11" x14ac:dyDescent="0.15">
      <c r="B35" s="12"/>
      <c r="C35" s="33"/>
      <c r="D35" s="34"/>
      <c r="E35" s="47"/>
      <c r="F35" s="51"/>
      <c r="G35" s="52"/>
    </row>
    <row r="36" spans="2:11" ht="12.6" thickBot="1" x14ac:dyDescent="0.2">
      <c r="B36" s="109" t="s">
        <v>105</v>
      </c>
      <c r="C36" s="35"/>
      <c r="D36" s="36"/>
      <c r="E36" s="54">
        <f>SUM(E34:E35)</f>
        <v>0</v>
      </c>
      <c r="F36" s="39"/>
      <c r="G36" s="55">
        <f>IF(E12="-",-F36,(E36+F41)*E12-F36)</f>
        <v>0</v>
      </c>
    </row>
    <row r="37" spans="2:11" ht="12.6" thickBot="1" x14ac:dyDescent="0.2">
      <c r="C37" s="56"/>
      <c r="D37" s="56"/>
      <c r="E37" s="1" t="s">
        <v>49</v>
      </c>
    </row>
    <row r="38" spans="2:11" x14ac:dyDescent="0.15">
      <c r="C38" s="56"/>
      <c r="F38" s="41" t="s">
        <v>50</v>
      </c>
    </row>
    <row r="39" spans="2:11" x14ac:dyDescent="0.15">
      <c r="F39" s="42" t="s">
        <v>51</v>
      </c>
    </row>
    <row r="40" spans="2:11" x14ac:dyDescent="0.15">
      <c r="F40" s="42" t="s">
        <v>52</v>
      </c>
    </row>
    <row r="41" spans="2:11" ht="12.6" thickBot="1" x14ac:dyDescent="0.2">
      <c r="F41" s="43"/>
    </row>
    <row r="43" spans="2:11" ht="12.6" thickBot="1" x14ac:dyDescent="0.2">
      <c r="B43" s="1" t="s">
        <v>53</v>
      </c>
    </row>
    <row r="44" spans="2:11" x14ac:dyDescent="0.15">
      <c r="B44" s="3" t="s">
        <v>11</v>
      </c>
      <c r="C44" s="58" t="s">
        <v>54</v>
      </c>
      <c r="D44" s="59"/>
      <c r="E44" s="59"/>
      <c r="F44" s="60"/>
      <c r="G44" s="61"/>
      <c r="H44" s="18" t="s">
        <v>55</v>
      </c>
      <c r="I44" s="4" t="s">
        <v>14</v>
      </c>
      <c r="J44" s="19" t="s">
        <v>56</v>
      </c>
      <c r="K44" s="5" t="s">
        <v>18</v>
      </c>
    </row>
    <row r="45" spans="2:11" x14ac:dyDescent="0.15">
      <c r="B45" s="6" t="s">
        <v>19</v>
      </c>
      <c r="C45" s="62"/>
      <c r="D45" s="63" t="s">
        <v>57</v>
      </c>
      <c r="E45" s="63" t="s">
        <v>58</v>
      </c>
      <c r="F45" s="63" t="s">
        <v>59</v>
      </c>
      <c r="G45" s="64" t="s">
        <v>60</v>
      </c>
      <c r="H45" s="21" t="s">
        <v>61</v>
      </c>
      <c r="I45" s="7" t="s">
        <v>62</v>
      </c>
      <c r="J45" s="22" t="s">
        <v>63</v>
      </c>
      <c r="K45" s="11"/>
    </row>
    <row r="46" spans="2:11" x14ac:dyDescent="0.15">
      <c r="B46" s="6" t="s">
        <v>25</v>
      </c>
      <c r="C46" s="62"/>
      <c r="D46" s="21"/>
      <c r="E46" s="21"/>
      <c r="F46" s="21"/>
      <c r="G46" s="64"/>
      <c r="H46" s="21" t="s">
        <v>64</v>
      </c>
      <c r="I46" s="7" t="s">
        <v>268</v>
      </c>
      <c r="J46" s="22" t="s">
        <v>24</v>
      </c>
      <c r="K46" s="394" t="s">
        <v>540</v>
      </c>
    </row>
    <row r="47" spans="2:11" x14ac:dyDescent="0.15">
      <c r="B47" s="113"/>
      <c r="C47" s="65" t="s">
        <v>44</v>
      </c>
      <c r="D47" s="65" t="s">
        <v>44</v>
      </c>
      <c r="E47" s="65" t="s">
        <v>65</v>
      </c>
      <c r="F47" s="65" t="s">
        <v>65</v>
      </c>
      <c r="G47" s="65" t="s">
        <v>65</v>
      </c>
      <c r="H47" s="21" t="s">
        <v>66</v>
      </c>
      <c r="I47" s="7" t="s">
        <v>67</v>
      </c>
      <c r="J47" s="45" t="s">
        <v>68</v>
      </c>
      <c r="K47" s="46" t="s">
        <v>73</v>
      </c>
    </row>
    <row r="48" spans="2:11" x14ac:dyDescent="0.15">
      <c r="B48" s="25" t="s">
        <v>775</v>
      </c>
      <c r="C48" s="66">
        <f>SUM(D48:G48)</f>
        <v>0</v>
      </c>
      <c r="D48" s="67">
        <v>0</v>
      </c>
      <c r="E48" s="67">
        <v>0</v>
      </c>
      <c r="F48" s="68">
        <v>0</v>
      </c>
      <c r="G48" s="67">
        <v>0</v>
      </c>
      <c r="H48" s="69">
        <v>45</v>
      </c>
      <c r="I48" s="30">
        <f>C48*H48*10/1000</f>
        <v>0</v>
      </c>
      <c r="J48" s="31"/>
      <c r="K48" s="32"/>
    </row>
    <row r="49" spans="2:17" x14ac:dyDescent="0.15">
      <c r="B49" s="50"/>
      <c r="C49" s="68"/>
      <c r="D49" s="68"/>
      <c r="E49" s="68"/>
      <c r="F49" s="68"/>
      <c r="G49" s="68"/>
      <c r="H49" s="69"/>
      <c r="I49" s="30"/>
      <c r="J49" s="31"/>
      <c r="K49" s="32"/>
    </row>
    <row r="50" spans="2:17" ht="12.6" thickBot="1" x14ac:dyDescent="0.2">
      <c r="B50" s="109" t="s">
        <v>105</v>
      </c>
      <c r="C50" s="70"/>
      <c r="D50" s="70"/>
      <c r="E50" s="70"/>
      <c r="F50" s="70"/>
      <c r="G50" s="71"/>
      <c r="H50" s="72"/>
      <c r="I50" s="73">
        <f>SUM(I48:I49)</f>
        <v>0</v>
      </c>
      <c r="J50" s="39"/>
      <c r="K50" s="55">
        <f>IF(E12="-",-J50,(I50+J55)*E12-J50)</f>
        <v>0</v>
      </c>
    </row>
    <row r="51" spans="2:17" ht="12.6" thickBot="1" x14ac:dyDescent="0.2">
      <c r="C51" s="56"/>
      <c r="D51" s="56"/>
      <c r="E51" s="56"/>
      <c r="F51" s="56"/>
      <c r="G51" s="56"/>
      <c r="H51" s="56"/>
      <c r="I51" s="1" t="s">
        <v>69</v>
      </c>
      <c r="J51" s="17"/>
    </row>
    <row r="52" spans="2:17" x14ac:dyDescent="0.15">
      <c r="C52" s="56"/>
      <c r="D52" s="56"/>
      <c r="E52" s="56"/>
      <c r="F52" s="56"/>
      <c r="G52" s="56"/>
      <c r="H52" s="56"/>
      <c r="J52" s="41" t="s">
        <v>70</v>
      </c>
    </row>
    <row r="53" spans="2:17" x14ac:dyDescent="0.15">
      <c r="C53" s="56"/>
      <c r="D53" s="56"/>
      <c r="E53" s="56"/>
      <c r="F53" s="56"/>
      <c r="G53" s="56"/>
      <c r="H53" s="56"/>
      <c r="J53" s="42" t="s">
        <v>71</v>
      </c>
    </row>
    <row r="54" spans="2:17" x14ac:dyDescent="0.15">
      <c r="C54" s="56"/>
      <c r="D54" s="56"/>
      <c r="E54" s="56"/>
      <c r="F54" s="56"/>
      <c r="G54" s="56"/>
      <c r="H54" s="56"/>
      <c r="J54" s="74" t="s">
        <v>72</v>
      </c>
    </row>
    <row r="55" spans="2:17" ht="12.6" thickBot="1" x14ac:dyDescent="0.2">
      <c r="C55" s="56"/>
      <c r="D55" s="56"/>
      <c r="E55" s="56"/>
      <c r="F55" s="56"/>
      <c r="G55" s="56"/>
      <c r="H55" s="56"/>
      <c r="J55" s="75"/>
    </row>
    <row r="56" spans="2:17" x14ac:dyDescent="0.15">
      <c r="C56" s="56"/>
      <c r="D56" s="56"/>
      <c r="E56" s="56"/>
      <c r="F56" s="56"/>
      <c r="G56" s="56"/>
      <c r="H56" s="56"/>
      <c r="I56" s="17"/>
      <c r="J56" s="17"/>
    </row>
    <row r="57" spans="2:17" ht="12.6" thickBot="1" x14ac:dyDescent="0.2">
      <c r="B57" s="1" t="s">
        <v>74</v>
      </c>
      <c r="C57" s="17"/>
      <c r="D57" s="17"/>
      <c r="E57" s="17"/>
      <c r="F57" s="17"/>
      <c r="G57" s="17"/>
      <c r="H57" s="17"/>
      <c r="I57" s="17"/>
      <c r="J57" s="17"/>
      <c r="L57" s="17"/>
    </row>
    <row r="58" spans="2:17" x14ac:dyDescent="0.15">
      <c r="B58" s="3" t="s">
        <v>11</v>
      </c>
      <c r="C58" s="76" t="s">
        <v>75</v>
      </c>
      <c r="D58" s="77"/>
      <c r="E58" s="59"/>
      <c r="F58" s="59"/>
      <c r="G58" s="78" t="s">
        <v>76</v>
      </c>
      <c r="H58" s="59"/>
      <c r="I58" s="59"/>
      <c r="J58" s="61"/>
      <c r="K58" s="92" t="s">
        <v>82</v>
      </c>
      <c r="L58" s="17"/>
      <c r="M58" s="17"/>
      <c r="N58" s="17"/>
      <c r="O58" s="17"/>
      <c r="Q58" s="17"/>
    </row>
    <row r="59" spans="2:17" x14ac:dyDescent="0.15">
      <c r="B59" s="6" t="s">
        <v>19</v>
      </c>
      <c r="C59" s="64"/>
      <c r="D59" s="63" t="s">
        <v>77</v>
      </c>
      <c r="E59" s="63" t="s">
        <v>78</v>
      </c>
      <c r="F59" s="79" t="s">
        <v>79</v>
      </c>
      <c r="G59" s="22"/>
      <c r="H59" s="64" t="s">
        <v>77</v>
      </c>
      <c r="I59" s="21" t="s">
        <v>78</v>
      </c>
      <c r="J59" s="21" t="s">
        <v>79</v>
      </c>
      <c r="K59" s="186" t="s">
        <v>541</v>
      </c>
      <c r="L59" s="17"/>
      <c r="M59" s="17"/>
      <c r="N59" s="17"/>
      <c r="O59" s="17"/>
      <c r="Q59" s="17"/>
    </row>
    <row r="60" spans="2:17" x14ac:dyDescent="0.15">
      <c r="B60" s="80" t="s">
        <v>25</v>
      </c>
      <c r="C60" s="81" t="s">
        <v>80</v>
      </c>
      <c r="D60" s="65" t="s">
        <v>80</v>
      </c>
      <c r="E60" s="65" t="s">
        <v>80</v>
      </c>
      <c r="F60" s="82" t="s">
        <v>80</v>
      </c>
      <c r="G60" s="45" t="s">
        <v>80</v>
      </c>
      <c r="H60" s="81" t="s">
        <v>80</v>
      </c>
      <c r="I60" s="65" t="s">
        <v>80</v>
      </c>
      <c r="J60" s="65" t="s">
        <v>80</v>
      </c>
      <c r="K60" s="93" t="s">
        <v>80</v>
      </c>
      <c r="L60" s="17"/>
      <c r="M60" s="17"/>
      <c r="N60" s="17"/>
      <c r="O60" s="17"/>
      <c r="Q60" s="17"/>
    </row>
    <row r="61" spans="2:17" x14ac:dyDescent="0.15">
      <c r="B61" s="25" t="s">
        <v>775</v>
      </c>
      <c r="C61" s="83">
        <f>SUM(D61:F61)</f>
        <v>0</v>
      </c>
      <c r="D61" s="62">
        <v>0</v>
      </c>
      <c r="E61" s="62">
        <v>0</v>
      </c>
      <c r="F61" s="10">
        <v>0</v>
      </c>
      <c r="G61" s="84">
        <f>SUM(H61:J61)</f>
        <v>0</v>
      </c>
      <c r="H61" s="85"/>
      <c r="I61" s="62"/>
      <c r="J61" s="62"/>
      <c r="K61" s="32"/>
      <c r="L61" s="17"/>
      <c r="M61" s="17"/>
      <c r="N61" s="17"/>
      <c r="O61" s="17"/>
      <c r="Q61" s="17"/>
    </row>
    <row r="62" spans="2:17" x14ac:dyDescent="0.15">
      <c r="B62" s="50"/>
      <c r="C62" s="83">
        <f>SUM(D62:F62)</f>
        <v>0</v>
      </c>
      <c r="D62" s="83"/>
      <c r="E62" s="83"/>
      <c r="F62" s="86"/>
      <c r="G62" s="87">
        <f>SUM(H62:J62)</f>
        <v>0</v>
      </c>
      <c r="H62" s="88"/>
      <c r="I62" s="83"/>
      <c r="J62" s="83"/>
      <c r="K62" s="32"/>
      <c r="L62" s="17"/>
      <c r="M62" s="17"/>
      <c r="N62" s="17"/>
      <c r="O62" s="17"/>
      <c r="Q62" s="17"/>
    </row>
    <row r="63" spans="2:17" ht="12.6" thickBot="1" x14ac:dyDescent="0.2">
      <c r="B63" s="109" t="s">
        <v>105</v>
      </c>
      <c r="C63" s="89">
        <f t="shared" ref="C63:J63" si="0">SUM(C61:C62)</f>
        <v>0</v>
      </c>
      <c r="D63" s="89">
        <f t="shared" si="0"/>
        <v>0</v>
      </c>
      <c r="E63" s="89">
        <f t="shared" si="0"/>
        <v>0</v>
      </c>
      <c r="F63" s="89">
        <f t="shared" si="0"/>
        <v>0</v>
      </c>
      <c r="G63" s="90">
        <f t="shared" si="0"/>
        <v>0</v>
      </c>
      <c r="H63" s="91">
        <f t="shared" si="0"/>
        <v>0</v>
      </c>
      <c r="I63" s="91">
        <f t="shared" si="0"/>
        <v>0</v>
      </c>
      <c r="J63" s="91">
        <f t="shared" si="0"/>
        <v>0</v>
      </c>
      <c r="K63" s="94">
        <f>IF(E12="-",-G63,(C63+F68)*E12-G63)</f>
        <v>0</v>
      </c>
      <c r="L63" s="17"/>
      <c r="M63" s="17"/>
      <c r="N63" s="17"/>
      <c r="O63" s="17"/>
      <c r="Q63" s="17"/>
    </row>
    <row r="64" spans="2:17" ht="12.6" thickBot="1" x14ac:dyDescent="0.2">
      <c r="C64" s="17"/>
      <c r="D64" s="17"/>
      <c r="E64" s="17"/>
      <c r="F64" s="17"/>
      <c r="G64" s="17"/>
      <c r="H64" s="17"/>
      <c r="I64" s="17"/>
      <c r="J64" s="17"/>
      <c r="L64" s="17"/>
    </row>
    <row r="65" spans="2:14" x14ac:dyDescent="0.15">
      <c r="C65" s="17"/>
      <c r="D65" s="17"/>
      <c r="E65" s="17"/>
      <c r="F65" s="41" t="s">
        <v>81</v>
      </c>
      <c r="G65" s="17"/>
      <c r="H65" s="17"/>
      <c r="I65" s="17"/>
      <c r="L65" s="17"/>
    </row>
    <row r="66" spans="2:14" x14ac:dyDescent="0.15">
      <c r="C66" s="17"/>
      <c r="D66" s="17"/>
      <c r="E66" s="17"/>
      <c r="F66" s="42" t="s">
        <v>83</v>
      </c>
      <c r="G66" s="17"/>
      <c r="H66" s="17"/>
      <c r="I66" s="17"/>
      <c r="L66" s="17"/>
    </row>
    <row r="67" spans="2:14" x14ac:dyDescent="0.15">
      <c r="C67" s="17"/>
      <c r="D67" s="17"/>
      <c r="E67" s="17"/>
      <c r="F67" s="74" t="s">
        <v>80</v>
      </c>
      <c r="G67" s="17"/>
      <c r="H67" s="17"/>
      <c r="I67" s="17"/>
      <c r="L67" s="17"/>
    </row>
    <row r="68" spans="2:14" ht="12.6" thickBot="1" x14ac:dyDescent="0.2">
      <c r="C68" s="17"/>
      <c r="D68" s="17"/>
      <c r="E68" s="17"/>
      <c r="F68" s="75"/>
      <c r="G68" s="17"/>
      <c r="H68" s="17"/>
      <c r="I68" s="17"/>
      <c r="L68" s="17"/>
    </row>
    <row r="69" spans="2:14" x14ac:dyDescent="0.15">
      <c r="C69" s="17"/>
      <c r="D69" s="17"/>
      <c r="E69" s="17"/>
      <c r="F69" s="17"/>
      <c r="G69" s="17"/>
      <c r="H69" s="17"/>
      <c r="I69" s="17"/>
      <c r="L69" s="17"/>
    </row>
    <row r="70" spans="2:14" x14ac:dyDescent="0.15">
      <c r="C70" s="17"/>
      <c r="D70" s="17"/>
      <c r="E70" s="17"/>
      <c r="F70" s="17"/>
      <c r="G70" s="17"/>
      <c r="H70" s="17"/>
      <c r="I70" s="17"/>
      <c r="L70" s="17"/>
    </row>
    <row r="71" spans="2:14" x14ac:dyDescent="0.15">
      <c r="C71" s="17"/>
      <c r="D71" s="17"/>
      <c r="E71" s="17"/>
      <c r="F71" s="17"/>
      <c r="G71" s="17"/>
      <c r="H71" s="17"/>
      <c r="I71" s="17"/>
      <c r="J71" s="17"/>
      <c r="L71" s="17"/>
    </row>
    <row r="72" spans="2:14" ht="12.6" thickBot="1" x14ac:dyDescent="0.2">
      <c r="B72" s="1" t="s">
        <v>84</v>
      </c>
      <c r="D72" s="1" t="s">
        <v>85</v>
      </c>
      <c r="N72" s="17"/>
    </row>
    <row r="73" spans="2:14" x14ac:dyDescent="0.15">
      <c r="B73" s="95" t="s">
        <v>86</v>
      </c>
      <c r="C73" s="96"/>
      <c r="D73" s="97">
        <f>I22</f>
        <v>5496.48</v>
      </c>
      <c r="F73" s="17"/>
      <c r="N73" s="17"/>
    </row>
    <row r="74" spans="2:14" x14ac:dyDescent="0.15">
      <c r="B74" s="50" t="s">
        <v>87</v>
      </c>
      <c r="C74" s="98"/>
      <c r="D74" s="99">
        <f>G36</f>
        <v>0</v>
      </c>
      <c r="F74" s="17"/>
      <c r="N74" s="17"/>
    </row>
    <row r="75" spans="2:14" x14ac:dyDescent="0.15">
      <c r="B75" s="50" t="s">
        <v>88</v>
      </c>
      <c r="C75" s="98"/>
      <c r="D75" s="99">
        <f>K50</f>
        <v>0</v>
      </c>
      <c r="F75" s="17"/>
      <c r="N75" s="17"/>
    </row>
    <row r="76" spans="2:14" x14ac:dyDescent="0.15">
      <c r="B76" s="50" t="s">
        <v>89</v>
      </c>
      <c r="C76" s="100"/>
      <c r="D76" s="101">
        <f>K63</f>
        <v>0</v>
      </c>
      <c r="F76" s="17"/>
      <c r="N76" s="17"/>
    </row>
    <row r="77" spans="2:14" ht="12.6" thickBot="1" x14ac:dyDescent="0.2">
      <c r="B77" s="102" t="s">
        <v>90</v>
      </c>
      <c r="C77" s="103"/>
      <c r="D77" s="462">
        <f>SUM(D73:D76)</f>
        <v>5496.48</v>
      </c>
      <c r="F77" s="17"/>
      <c r="N77" s="17"/>
    </row>
    <row r="78" spans="2:14" x14ac:dyDescent="0.15">
      <c r="N78" s="17"/>
    </row>
    <row r="79" spans="2:14" x14ac:dyDescent="0.15">
      <c r="B79" s="1" t="s">
        <v>529</v>
      </c>
    </row>
    <row r="80" spans="2:14" ht="12.6" thickBot="1" x14ac:dyDescent="0.2">
      <c r="B80" s="1" t="s">
        <v>91</v>
      </c>
    </row>
    <row r="81" spans="2:13" x14ac:dyDescent="0.15">
      <c r="B81" s="57"/>
      <c r="C81" s="18" t="s">
        <v>5</v>
      </c>
      <c r="D81" s="18" t="s">
        <v>55</v>
      </c>
      <c r="E81" s="18" t="s">
        <v>92</v>
      </c>
      <c r="F81" s="4" t="s">
        <v>93</v>
      </c>
      <c r="G81" s="19" t="s">
        <v>94</v>
      </c>
      <c r="H81" s="5" t="s">
        <v>95</v>
      </c>
    </row>
    <row r="82" spans="2:13" x14ac:dyDescent="0.15">
      <c r="B82" s="44" t="s">
        <v>551</v>
      </c>
      <c r="C82" s="21" t="s">
        <v>96</v>
      </c>
      <c r="D82" s="21" t="s">
        <v>97</v>
      </c>
      <c r="E82" s="21" t="s">
        <v>98</v>
      </c>
      <c r="F82" s="7" t="s">
        <v>99</v>
      </c>
      <c r="G82" s="22" t="s">
        <v>100</v>
      </c>
      <c r="H82" s="8"/>
    </row>
    <row r="83" spans="2:13" x14ac:dyDescent="0.15">
      <c r="B83" s="44"/>
      <c r="C83" s="21"/>
      <c r="D83" s="21"/>
      <c r="E83" s="21" t="s">
        <v>64</v>
      </c>
      <c r="F83" s="7" t="s">
        <v>542</v>
      </c>
      <c r="G83" s="22"/>
      <c r="H83" s="8" t="s">
        <v>543</v>
      </c>
    </row>
    <row r="84" spans="2:13" x14ac:dyDescent="0.15">
      <c r="B84" s="44"/>
      <c r="C84" s="21" t="s">
        <v>101</v>
      </c>
      <c r="D84" s="21" t="s">
        <v>102</v>
      </c>
      <c r="E84" s="21" t="s">
        <v>103</v>
      </c>
      <c r="F84" s="82" t="s">
        <v>104</v>
      </c>
      <c r="G84" s="45" t="s">
        <v>104</v>
      </c>
      <c r="H84" s="46" t="s">
        <v>68</v>
      </c>
    </row>
    <row r="85" spans="2:13" x14ac:dyDescent="0.15">
      <c r="B85" s="25"/>
      <c r="C85" s="104"/>
      <c r="D85" s="105"/>
      <c r="E85" s="68"/>
      <c r="F85" s="106">
        <f>(C85+D85)*E85</f>
        <v>0</v>
      </c>
      <c r="G85" s="107"/>
      <c r="H85" s="32"/>
    </row>
    <row r="86" spans="2:13" x14ac:dyDescent="0.15">
      <c r="B86" s="50"/>
      <c r="C86" s="30"/>
      <c r="D86" s="105"/>
      <c r="E86" s="68"/>
      <c r="F86" s="106">
        <f>(C86+D86)*E86</f>
        <v>0</v>
      </c>
      <c r="G86" s="108"/>
      <c r="H86" s="32"/>
    </row>
    <row r="87" spans="2:13" ht="12.6" thickBot="1" x14ac:dyDescent="0.2">
      <c r="B87" s="109" t="s">
        <v>105</v>
      </c>
      <c r="C87" s="70"/>
      <c r="D87" s="70"/>
      <c r="E87" s="71"/>
      <c r="F87" s="110">
        <f>SUM(F85:F86)</f>
        <v>0</v>
      </c>
      <c r="G87" s="111">
        <f>SUM(G85:G86)</f>
        <v>0</v>
      </c>
      <c r="H87" s="55">
        <f>IF(E12="-",-G87,F87*E12-G87)</f>
        <v>0</v>
      </c>
    </row>
    <row r="88" spans="2:13" x14ac:dyDescent="0.15">
      <c r="F88" s="1" t="s">
        <v>106</v>
      </c>
    </row>
    <row r="90" spans="2:13" x14ac:dyDescent="0.15">
      <c r="B90" s="1" t="s">
        <v>531</v>
      </c>
    </row>
    <row r="91" spans="2:13" ht="12.6" thickBot="1" x14ac:dyDescent="0.2">
      <c r="B91" s="1" t="s">
        <v>532</v>
      </c>
    </row>
    <row r="92" spans="2:13" ht="13.5" customHeight="1" x14ac:dyDescent="0.15">
      <c r="B92" s="112"/>
      <c r="C92" s="555" t="s">
        <v>520</v>
      </c>
      <c r="D92" s="493"/>
      <c r="E92" s="472"/>
      <c r="F92" s="555" t="s">
        <v>521</v>
      </c>
      <c r="G92" s="493"/>
      <c r="H92" s="472"/>
      <c r="I92" s="555" t="s">
        <v>522</v>
      </c>
      <c r="J92" s="493"/>
      <c r="K92" s="18" t="s">
        <v>118</v>
      </c>
      <c r="L92" s="18" t="s">
        <v>116</v>
      </c>
      <c r="M92" s="5" t="s">
        <v>117</v>
      </c>
    </row>
    <row r="93" spans="2:13" x14ac:dyDescent="0.15">
      <c r="B93" s="44" t="s">
        <v>551</v>
      </c>
      <c r="C93" s="21" t="s">
        <v>108</v>
      </c>
      <c r="D93" s="21" t="s">
        <v>533</v>
      </c>
      <c r="E93" s="21" t="s">
        <v>109</v>
      </c>
      <c r="F93" s="21" t="s">
        <v>544</v>
      </c>
      <c r="G93" s="21" t="s">
        <v>546</v>
      </c>
      <c r="H93" s="21" t="s">
        <v>110</v>
      </c>
      <c r="I93" s="21" t="s">
        <v>523</v>
      </c>
      <c r="J93" s="21" t="s">
        <v>524</v>
      </c>
      <c r="L93" s="21" t="s">
        <v>119</v>
      </c>
      <c r="M93" s="8"/>
    </row>
    <row r="94" spans="2:13" x14ac:dyDescent="0.15">
      <c r="B94" s="113"/>
      <c r="C94" s="21" t="s">
        <v>111</v>
      </c>
      <c r="D94" s="21" t="s">
        <v>534</v>
      </c>
      <c r="E94" s="21" t="s">
        <v>555</v>
      </c>
      <c r="F94" s="21" t="s">
        <v>545</v>
      </c>
      <c r="G94" s="21" t="s">
        <v>113</v>
      </c>
      <c r="H94" s="21" t="s">
        <v>547</v>
      </c>
      <c r="I94" s="21" t="s">
        <v>112</v>
      </c>
      <c r="J94" s="21" t="s">
        <v>113</v>
      </c>
      <c r="K94" s="7" t="s">
        <v>548</v>
      </c>
      <c r="L94" s="62"/>
      <c r="M94" s="8" t="s">
        <v>120</v>
      </c>
    </row>
    <row r="95" spans="2:13" x14ac:dyDescent="0.15">
      <c r="B95" s="113"/>
      <c r="C95" s="21" t="s">
        <v>134</v>
      </c>
      <c r="D95" s="21" t="s">
        <v>135</v>
      </c>
      <c r="E95" s="21" t="s">
        <v>154</v>
      </c>
      <c r="F95" s="21" t="s">
        <v>134</v>
      </c>
      <c r="G95" s="21" t="s">
        <v>135</v>
      </c>
      <c r="H95" s="21" t="s">
        <v>154</v>
      </c>
      <c r="I95" s="21" t="s">
        <v>525</v>
      </c>
      <c r="J95" s="21" t="s">
        <v>526</v>
      </c>
      <c r="K95" s="7" t="s">
        <v>154</v>
      </c>
      <c r="L95" s="65" t="s">
        <v>155</v>
      </c>
      <c r="M95" s="46" t="s">
        <v>139</v>
      </c>
    </row>
    <row r="96" spans="2:13" x14ac:dyDescent="0.15">
      <c r="B96" s="25"/>
      <c r="C96" s="104"/>
      <c r="D96" s="114"/>
      <c r="E96" s="29">
        <f>+C96*D96*L96/1000</f>
        <v>0</v>
      </c>
      <c r="F96" s="115"/>
      <c r="G96" s="116"/>
      <c r="H96" s="29">
        <f>+F96*G96*L96/1000</f>
        <v>0</v>
      </c>
      <c r="I96" s="115"/>
      <c r="J96" s="116"/>
      <c r="K96" s="106">
        <f>+I96*J96*L96/1000</f>
        <v>0</v>
      </c>
      <c r="L96" s="83"/>
      <c r="M96" s="118"/>
    </row>
    <row r="97" spans="2:13" x14ac:dyDescent="0.15">
      <c r="B97" s="50"/>
      <c r="C97" s="30"/>
      <c r="D97" s="68"/>
      <c r="E97" s="29">
        <f>+C97*D97*L97/1000</f>
        <v>0</v>
      </c>
      <c r="F97" s="106"/>
      <c r="G97" s="29"/>
      <c r="H97" s="29">
        <f>+F97*G97*L97/1000</f>
        <v>0</v>
      </c>
      <c r="I97" s="106"/>
      <c r="J97" s="29"/>
      <c r="K97" s="106">
        <f>+I97*J97*L97/1000</f>
        <v>0</v>
      </c>
      <c r="L97" s="83"/>
      <c r="M97" s="118"/>
    </row>
    <row r="98" spans="2:13" ht="12.6" thickBot="1" x14ac:dyDescent="0.2">
      <c r="B98" s="109" t="s">
        <v>105</v>
      </c>
      <c r="C98" s="128">
        <f t="shared" ref="C98:H98" si="1">SUM(C96:C97)</f>
        <v>0</v>
      </c>
      <c r="D98" s="128">
        <f t="shared" si="1"/>
        <v>0</v>
      </c>
      <c r="E98" s="117">
        <f t="shared" si="1"/>
        <v>0</v>
      </c>
      <c r="F98" s="117">
        <f t="shared" si="1"/>
        <v>0</v>
      </c>
      <c r="G98" s="117">
        <f t="shared" si="1"/>
        <v>0</v>
      </c>
      <c r="H98" s="117">
        <f t="shared" si="1"/>
        <v>0</v>
      </c>
      <c r="I98" s="38"/>
      <c r="J98" s="38"/>
      <c r="K98" s="119">
        <f>SUM(K96:K97)</f>
        <v>0</v>
      </c>
      <c r="L98" s="89">
        <f>SUM(L96:L97)</f>
        <v>0</v>
      </c>
      <c r="M98" s="55">
        <f>+E98+H98-K98</f>
        <v>0</v>
      </c>
    </row>
    <row r="99" spans="2:13" x14ac:dyDescent="0.15">
      <c r="E99" s="1" t="s">
        <v>114</v>
      </c>
      <c r="H99" s="1" t="s">
        <v>115</v>
      </c>
      <c r="K99" s="1" t="s">
        <v>121</v>
      </c>
    </row>
    <row r="101" spans="2:13" x14ac:dyDescent="0.15">
      <c r="B101" s="1" t="s">
        <v>549</v>
      </c>
    </row>
    <row r="102" spans="2:13" x14ac:dyDescent="0.15">
      <c r="B102" s="1" t="s">
        <v>550</v>
      </c>
    </row>
    <row r="104" spans="2:13" ht="12.6" thickBot="1" x14ac:dyDescent="0.2">
      <c r="B104" s="1" t="s">
        <v>122</v>
      </c>
    </row>
    <row r="105" spans="2:13" ht="13.5" customHeight="1" x14ac:dyDescent="0.15">
      <c r="B105" s="112"/>
      <c r="C105" s="555" t="s">
        <v>123</v>
      </c>
      <c r="D105" s="493"/>
      <c r="E105" s="472"/>
      <c r="F105" s="555" t="s">
        <v>124</v>
      </c>
      <c r="G105" s="493"/>
      <c r="H105" s="472"/>
      <c r="I105" s="18" t="s">
        <v>116</v>
      </c>
      <c r="J105" s="5" t="s">
        <v>117</v>
      </c>
    </row>
    <row r="106" spans="2:13" x14ac:dyDescent="0.15">
      <c r="B106" s="44" t="s">
        <v>551</v>
      </c>
      <c r="C106" s="21" t="s">
        <v>125</v>
      </c>
      <c r="D106" s="21" t="s">
        <v>126</v>
      </c>
      <c r="E106" s="21" t="s">
        <v>109</v>
      </c>
      <c r="F106" s="21" t="s">
        <v>127</v>
      </c>
      <c r="G106" s="21" t="s">
        <v>128</v>
      </c>
      <c r="H106" s="21" t="s">
        <v>129</v>
      </c>
      <c r="I106" s="21" t="s">
        <v>119</v>
      </c>
      <c r="J106" s="8"/>
    </row>
    <row r="107" spans="2:13" x14ac:dyDescent="0.15">
      <c r="B107" s="44"/>
      <c r="C107" s="21" t="s">
        <v>130</v>
      </c>
      <c r="D107" s="21" t="s">
        <v>131</v>
      </c>
      <c r="E107" s="21" t="s">
        <v>552</v>
      </c>
      <c r="F107" s="21" t="s">
        <v>132</v>
      </c>
      <c r="G107" s="21" t="s">
        <v>113</v>
      </c>
      <c r="H107" s="21" t="s">
        <v>553</v>
      </c>
      <c r="I107" s="21"/>
      <c r="J107" s="8" t="s">
        <v>133</v>
      </c>
    </row>
    <row r="108" spans="2:13" x14ac:dyDescent="0.15">
      <c r="B108" s="44"/>
      <c r="C108" s="21" t="s">
        <v>134</v>
      </c>
      <c r="D108" s="21" t="s">
        <v>135</v>
      </c>
      <c r="E108" s="21" t="s">
        <v>67</v>
      </c>
      <c r="F108" s="21" t="s">
        <v>136</v>
      </c>
      <c r="G108" s="21" t="s">
        <v>137</v>
      </c>
      <c r="H108" s="21" t="s">
        <v>67</v>
      </c>
      <c r="I108" s="65" t="s">
        <v>138</v>
      </c>
      <c r="J108" s="46" t="s">
        <v>139</v>
      </c>
    </row>
    <row r="109" spans="2:13" x14ac:dyDescent="0.15">
      <c r="B109" s="25"/>
      <c r="C109" s="29"/>
      <c r="D109" s="29"/>
      <c r="E109" s="29">
        <f>C109*D109*I109/1000</f>
        <v>0</v>
      </c>
      <c r="F109" s="68"/>
      <c r="G109" s="29"/>
      <c r="H109" s="29">
        <f>+F109*G109*I109/1000</f>
        <v>0</v>
      </c>
      <c r="I109" s="83"/>
      <c r="J109" s="118"/>
    </row>
    <row r="110" spans="2:13" x14ac:dyDescent="0.15">
      <c r="B110" s="50"/>
      <c r="C110" s="29"/>
      <c r="D110" s="29"/>
      <c r="E110" s="29">
        <f>C110*D110*I110/1000</f>
        <v>0</v>
      </c>
      <c r="F110" s="68"/>
      <c r="G110" s="29"/>
      <c r="H110" s="29">
        <f>+F110*G110*I110/1000</f>
        <v>0</v>
      </c>
      <c r="I110" s="83"/>
      <c r="J110" s="118"/>
    </row>
    <row r="111" spans="2:13" ht="12.6" thickBot="1" x14ac:dyDescent="0.2">
      <c r="B111" s="109" t="s">
        <v>105</v>
      </c>
      <c r="C111" s="38"/>
      <c r="D111" s="38"/>
      <c r="E111" s="117">
        <f>SUM(E109:E110)</f>
        <v>0</v>
      </c>
      <c r="F111" s="71"/>
      <c r="G111" s="38"/>
      <c r="H111" s="117">
        <f>SUM(H109:H110)</f>
        <v>0</v>
      </c>
      <c r="I111" s="89">
        <f>SUM(I109:I110)</f>
        <v>0</v>
      </c>
      <c r="J111" s="55">
        <f>+E111-H111</f>
        <v>0</v>
      </c>
    </row>
    <row r="112" spans="2:13" x14ac:dyDescent="0.15">
      <c r="E112" s="1" t="s">
        <v>140</v>
      </c>
      <c r="H112" s="1" t="s">
        <v>141</v>
      </c>
    </row>
    <row r="113" spans="2:10" x14ac:dyDescent="0.15">
      <c r="F113" s="17"/>
    </row>
    <row r="114" spans="2:10" ht="12.6" thickBot="1" x14ac:dyDescent="0.2">
      <c r="B114" s="1" t="s">
        <v>244</v>
      </c>
    </row>
    <row r="115" spans="2:10" ht="13.5" customHeight="1" x14ac:dyDescent="0.15">
      <c r="B115" s="112"/>
      <c r="C115" s="555" t="s">
        <v>142</v>
      </c>
      <c r="D115" s="493"/>
      <c r="E115" s="472"/>
      <c r="F115" s="555" t="s">
        <v>143</v>
      </c>
      <c r="G115" s="493"/>
      <c r="H115" s="472"/>
      <c r="I115" s="18" t="s">
        <v>116</v>
      </c>
      <c r="J115" s="5" t="s">
        <v>117</v>
      </c>
    </row>
    <row r="116" spans="2:10" x14ac:dyDescent="0.15">
      <c r="B116" s="44" t="s">
        <v>551</v>
      </c>
      <c r="C116" s="21" t="s">
        <v>144</v>
      </c>
      <c r="D116" s="21" t="s">
        <v>145</v>
      </c>
      <c r="E116" s="21" t="s">
        <v>109</v>
      </c>
      <c r="F116" s="21" t="s">
        <v>146</v>
      </c>
      <c r="G116" s="21" t="s">
        <v>147</v>
      </c>
      <c r="H116" s="21" t="s">
        <v>148</v>
      </c>
      <c r="I116" s="21" t="s">
        <v>149</v>
      </c>
      <c r="J116" s="8"/>
    </row>
    <row r="117" spans="2:10" x14ac:dyDescent="0.15">
      <c r="B117" s="113"/>
      <c r="C117" s="21"/>
      <c r="D117" s="21" t="s">
        <v>150</v>
      </c>
      <c r="E117" s="21" t="s">
        <v>552</v>
      </c>
      <c r="F117" s="21"/>
      <c r="G117" s="21" t="s">
        <v>151</v>
      </c>
      <c r="H117" s="21" t="s">
        <v>554</v>
      </c>
      <c r="I117" s="21"/>
      <c r="J117" s="8" t="s">
        <v>152</v>
      </c>
    </row>
    <row r="118" spans="2:10" x14ac:dyDescent="0.15">
      <c r="B118" s="23"/>
      <c r="C118" s="21" t="s">
        <v>136</v>
      </c>
      <c r="D118" s="21" t="s">
        <v>153</v>
      </c>
      <c r="E118" s="21" t="s">
        <v>154</v>
      </c>
      <c r="F118" s="21" t="s">
        <v>136</v>
      </c>
      <c r="G118" s="21" t="s">
        <v>153</v>
      </c>
      <c r="H118" s="21" t="s">
        <v>154</v>
      </c>
      <c r="I118" s="65" t="s">
        <v>155</v>
      </c>
      <c r="J118" s="46" t="s">
        <v>139</v>
      </c>
    </row>
    <row r="119" spans="2:10" x14ac:dyDescent="0.15">
      <c r="B119" s="12"/>
      <c r="C119" s="116"/>
      <c r="D119" s="116"/>
      <c r="E119" s="29">
        <f>C119*D119*I119/1000</f>
        <v>0</v>
      </c>
      <c r="F119" s="114"/>
      <c r="G119" s="116"/>
      <c r="H119" s="29">
        <f>+F119*G119*I119/1000</f>
        <v>0</v>
      </c>
      <c r="I119" s="120"/>
      <c r="J119" s="118"/>
    </row>
    <row r="120" spans="2:10" x14ac:dyDescent="0.15">
      <c r="B120" s="12"/>
      <c r="C120" s="116"/>
      <c r="D120" s="116"/>
      <c r="E120" s="29">
        <f>C120*D120*I120/1000</f>
        <v>0</v>
      </c>
      <c r="F120" s="114"/>
      <c r="G120" s="116"/>
      <c r="H120" s="29">
        <f>+F120*G120*I120/1000</f>
        <v>0</v>
      </c>
      <c r="I120" s="120"/>
      <c r="J120" s="118"/>
    </row>
    <row r="121" spans="2:10" ht="12.6" thickBot="1" x14ac:dyDescent="0.2">
      <c r="B121" s="109" t="s">
        <v>105</v>
      </c>
      <c r="C121" s="38"/>
      <c r="D121" s="38"/>
      <c r="E121" s="117">
        <f>SUM(E119:E120)</f>
        <v>0</v>
      </c>
      <c r="F121" s="71"/>
      <c r="G121" s="38"/>
      <c r="H121" s="117">
        <f>SUM(H119:H120)</f>
        <v>0</v>
      </c>
      <c r="I121" s="89">
        <f>SUM(I119:I119)</f>
        <v>0</v>
      </c>
      <c r="J121" s="55">
        <f>+E121-H121</f>
        <v>0</v>
      </c>
    </row>
    <row r="122" spans="2:10" x14ac:dyDescent="0.15">
      <c r="E122" s="1" t="s">
        <v>140</v>
      </c>
      <c r="H122" s="1" t="s">
        <v>141</v>
      </c>
    </row>
    <row r="123" spans="2:10" x14ac:dyDescent="0.15">
      <c r="F123" s="17"/>
    </row>
    <row r="124" spans="2:10" ht="12.6" thickBot="1" x14ac:dyDescent="0.2">
      <c r="B124" s="1" t="s">
        <v>556</v>
      </c>
    </row>
    <row r="125" spans="2:10" ht="14.25" customHeight="1" thickBot="1" x14ac:dyDescent="0.2">
      <c r="B125" s="395" t="s">
        <v>557</v>
      </c>
      <c r="C125" s="577"/>
      <c r="D125" s="578"/>
      <c r="E125" s="578"/>
      <c r="F125" s="578"/>
      <c r="G125" s="579"/>
    </row>
    <row r="126" spans="2:10" x14ac:dyDescent="0.15">
      <c r="I126" s="121"/>
    </row>
    <row r="127" spans="2:10" ht="12.6" thickBot="1" x14ac:dyDescent="0.2">
      <c r="B127" s="1" t="s">
        <v>558</v>
      </c>
    </row>
    <row r="128" spans="2:10" x14ac:dyDescent="0.15">
      <c r="B128" s="57" t="s">
        <v>156</v>
      </c>
      <c r="C128" s="18" t="s">
        <v>5</v>
      </c>
      <c r="D128" s="18" t="s">
        <v>157</v>
      </c>
      <c r="E128" s="4" t="s">
        <v>158</v>
      </c>
      <c r="F128" s="18" t="s">
        <v>561</v>
      </c>
      <c r="G128" s="18" t="s">
        <v>159</v>
      </c>
      <c r="H128" s="396" t="s">
        <v>160</v>
      </c>
      <c r="I128" s="18" t="s">
        <v>770</v>
      </c>
      <c r="J128" s="5" t="s">
        <v>18</v>
      </c>
    </row>
    <row r="129" spans="2:10" x14ac:dyDescent="0.15">
      <c r="B129" s="6" t="s">
        <v>25</v>
      </c>
      <c r="C129" s="21" t="s">
        <v>161</v>
      </c>
      <c r="D129" s="21" t="s">
        <v>559</v>
      </c>
      <c r="E129" s="7" t="s">
        <v>562</v>
      </c>
      <c r="F129" s="21" t="s">
        <v>560</v>
      </c>
      <c r="G129" s="21" t="s">
        <v>162</v>
      </c>
      <c r="H129" s="187" t="s">
        <v>163</v>
      </c>
      <c r="I129" s="21" t="s">
        <v>563</v>
      </c>
      <c r="J129" s="8" t="s">
        <v>24</v>
      </c>
    </row>
    <row r="130" spans="2:10" x14ac:dyDescent="0.15">
      <c r="B130" s="44"/>
      <c r="C130" s="21" t="s">
        <v>164</v>
      </c>
      <c r="D130" s="21"/>
      <c r="E130" s="7" t="s">
        <v>268</v>
      </c>
      <c r="F130" s="21"/>
      <c r="G130" s="21"/>
      <c r="H130" s="22" t="s">
        <v>564</v>
      </c>
      <c r="I130" s="21" t="s">
        <v>567</v>
      </c>
      <c r="J130" s="8" t="s">
        <v>565</v>
      </c>
    </row>
    <row r="131" spans="2:10" x14ac:dyDescent="0.15">
      <c r="B131" s="44"/>
      <c r="C131" s="65" t="s">
        <v>155</v>
      </c>
      <c r="D131" s="65" t="s">
        <v>44</v>
      </c>
      <c r="E131" s="82" t="s">
        <v>80</v>
      </c>
      <c r="F131" s="65" t="s">
        <v>165</v>
      </c>
      <c r="G131" s="65" t="s">
        <v>165</v>
      </c>
      <c r="H131" s="45" t="s">
        <v>166</v>
      </c>
      <c r="I131" s="65" t="s">
        <v>80</v>
      </c>
      <c r="J131" s="46" t="s">
        <v>80</v>
      </c>
    </row>
    <row r="132" spans="2:10" s="17" customFormat="1" x14ac:dyDescent="0.15">
      <c r="B132" s="122" t="s">
        <v>777</v>
      </c>
      <c r="C132" s="68">
        <v>8</v>
      </c>
      <c r="D132" s="68">
        <v>5000</v>
      </c>
      <c r="E132" s="33">
        <f>C132*10*D132/1000</f>
        <v>400</v>
      </c>
      <c r="F132" s="68">
        <v>0</v>
      </c>
      <c r="G132" s="68"/>
      <c r="H132" s="123">
        <v>6</v>
      </c>
      <c r="I132" s="68">
        <f>D132*10*H132/1000</f>
        <v>300</v>
      </c>
      <c r="J132" s="32"/>
    </row>
    <row r="133" spans="2:10" s="17" customFormat="1" x14ac:dyDescent="0.15">
      <c r="B133" s="460" t="s">
        <v>778</v>
      </c>
      <c r="C133" s="68">
        <v>30</v>
      </c>
      <c r="D133" s="68">
        <v>5730</v>
      </c>
      <c r="E133" s="33">
        <f>C133*10*D133/1000</f>
        <v>1719</v>
      </c>
      <c r="F133" s="68">
        <v>0</v>
      </c>
      <c r="G133" s="68"/>
      <c r="H133" s="123">
        <v>32</v>
      </c>
      <c r="I133" s="68">
        <f>D133*10*H133/1000</f>
        <v>1833.6</v>
      </c>
      <c r="J133" s="32"/>
    </row>
    <row r="134" spans="2:10" s="17" customFormat="1" x14ac:dyDescent="0.15">
      <c r="B134" s="122" t="s">
        <v>169</v>
      </c>
      <c r="C134" s="68"/>
      <c r="D134" s="68"/>
      <c r="E134" s="33">
        <f>C134*10*D134/1000</f>
        <v>0</v>
      </c>
      <c r="F134" s="68"/>
      <c r="G134" s="68"/>
      <c r="H134" s="123"/>
      <c r="I134" s="68">
        <f t="shared" ref="I134:I135" si="2">D134*10*H134/1000</f>
        <v>0</v>
      </c>
      <c r="J134" s="32"/>
    </row>
    <row r="135" spans="2:10" s="17" customFormat="1" x14ac:dyDescent="0.15">
      <c r="B135" s="122" t="s">
        <v>776</v>
      </c>
      <c r="C135" s="68">
        <v>7</v>
      </c>
      <c r="D135" s="68">
        <v>3500</v>
      </c>
      <c r="E135" s="33">
        <f>C135*10*D135/1000</f>
        <v>245</v>
      </c>
      <c r="F135" s="68">
        <v>0</v>
      </c>
      <c r="G135" s="68"/>
      <c r="H135" s="123">
        <v>17</v>
      </c>
      <c r="I135" s="68">
        <f t="shared" si="2"/>
        <v>595</v>
      </c>
      <c r="J135" s="32"/>
    </row>
    <row r="136" spans="2:10" s="17" customFormat="1" ht="12.6" thickBot="1" x14ac:dyDescent="0.2">
      <c r="B136" s="109" t="s">
        <v>105</v>
      </c>
      <c r="C136" s="71"/>
      <c r="D136" s="71"/>
      <c r="E136" s="73">
        <f>SUM(E132:E135)</f>
        <v>2364</v>
      </c>
      <c r="F136" s="73">
        <f>SUM(F132:F135)</f>
        <v>0</v>
      </c>
      <c r="G136" s="73"/>
      <c r="H136" s="125"/>
      <c r="I136" s="73">
        <f>SUM(I132:I135)</f>
        <v>2728.6</v>
      </c>
      <c r="J136" s="55">
        <f>IF(E12="-",-I136,E136*E12-I136)</f>
        <v>-207</v>
      </c>
    </row>
    <row r="137" spans="2:10" x14ac:dyDescent="0.15">
      <c r="E137" s="129" t="s">
        <v>171</v>
      </c>
      <c r="F137" s="129"/>
      <c r="G137" s="129"/>
      <c r="H137" s="129"/>
      <c r="I137" s="129" t="s">
        <v>172</v>
      </c>
    </row>
    <row r="139" spans="2:10" ht="12.6" thickBot="1" x14ac:dyDescent="0.2">
      <c r="B139" s="1" t="s">
        <v>566</v>
      </c>
    </row>
    <row r="140" spans="2:10" x14ac:dyDescent="0.15">
      <c r="B140" s="57" t="s">
        <v>156</v>
      </c>
      <c r="C140" s="18" t="s">
        <v>5</v>
      </c>
      <c r="D140" s="18" t="s">
        <v>157</v>
      </c>
      <c r="E140" s="4" t="s">
        <v>158</v>
      </c>
      <c r="F140" s="19" t="s">
        <v>173</v>
      </c>
      <c r="G140" s="18" t="s">
        <v>771</v>
      </c>
      <c r="H140" s="5" t="s">
        <v>18</v>
      </c>
      <c r="I140" s="20"/>
    </row>
    <row r="141" spans="2:10" x14ac:dyDescent="0.15">
      <c r="B141" s="6" t="s">
        <v>25</v>
      </c>
      <c r="C141" s="21" t="s">
        <v>161</v>
      </c>
      <c r="D141" s="21" t="s">
        <v>559</v>
      </c>
      <c r="E141" s="126" t="s">
        <v>563</v>
      </c>
      <c r="F141" s="22" t="s">
        <v>175</v>
      </c>
      <c r="G141" s="21" t="s">
        <v>563</v>
      </c>
      <c r="H141" s="8"/>
    </row>
    <row r="142" spans="2:10" x14ac:dyDescent="0.15">
      <c r="B142" s="44"/>
      <c r="C142" s="21" t="s">
        <v>164</v>
      </c>
      <c r="D142" s="21"/>
      <c r="E142" s="7" t="s">
        <v>268</v>
      </c>
      <c r="F142" s="22" t="s">
        <v>176</v>
      </c>
      <c r="G142" s="21" t="s">
        <v>568</v>
      </c>
      <c r="H142" s="8" t="s">
        <v>569</v>
      </c>
    </row>
    <row r="143" spans="2:10" x14ac:dyDescent="0.15">
      <c r="B143" s="44"/>
      <c r="C143" s="65" t="s">
        <v>177</v>
      </c>
      <c r="D143" s="65" t="s">
        <v>44</v>
      </c>
      <c r="E143" s="82" t="s">
        <v>104</v>
      </c>
      <c r="F143" s="45" t="s">
        <v>178</v>
      </c>
      <c r="G143" s="65" t="s">
        <v>80</v>
      </c>
      <c r="H143" s="46" t="s">
        <v>80</v>
      </c>
    </row>
    <row r="144" spans="2:10" x14ac:dyDescent="0.15">
      <c r="B144" s="12" t="s">
        <v>167</v>
      </c>
      <c r="C144" s="83"/>
      <c r="D144" s="68"/>
      <c r="E144" s="33">
        <f>C144*10*D144/1000</f>
        <v>0</v>
      </c>
      <c r="F144" s="123"/>
      <c r="G144" s="68">
        <f>F144*D144*10/1000</f>
        <v>0</v>
      </c>
      <c r="H144" s="32"/>
    </row>
    <row r="145" spans="2:14" x14ac:dyDescent="0.15">
      <c r="B145" s="12" t="s">
        <v>168</v>
      </c>
      <c r="C145" s="83"/>
      <c r="D145" s="68"/>
      <c r="E145" s="33">
        <f>C145*10*D145/1000</f>
        <v>0</v>
      </c>
      <c r="F145" s="123"/>
      <c r="G145" s="68">
        <f>F145*D145*10/1000</f>
        <v>0</v>
      </c>
      <c r="H145" s="32"/>
    </row>
    <row r="146" spans="2:14" x14ac:dyDescent="0.15">
      <c r="B146" s="12" t="s">
        <v>169</v>
      </c>
      <c r="C146" s="83"/>
      <c r="D146" s="68"/>
      <c r="E146" s="33">
        <f>C146*10*D146/1000</f>
        <v>0</v>
      </c>
      <c r="F146" s="123"/>
      <c r="G146" s="68">
        <f>F146*D146*10/1000</f>
        <v>0</v>
      </c>
      <c r="H146" s="32"/>
    </row>
    <row r="147" spans="2:14" x14ac:dyDescent="0.15">
      <c r="B147" s="12" t="s">
        <v>170</v>
      </c>
      <c r="C147" s="83"/>
      <c r="D147" s="68"/>
      <c r="E147" s="33">
        <f>C147*10*D147/1000</f>
        <v>0</v>
      </c>
      <c r="F147" s="123"/>
      <c r="G147" s="68">
        <f>F147*D147*10/1000</f>
        <v>0</v>
      </c>
      <c r="H147" s="32"/>
    </row>
    <row r="148" spans="2:14" ht="12.6" thickBot="1" x14ac:dyDescent="0.2">
      <c r="B148" s="109" t="s">
        <v>105</v>
      </c>
      <c r="C148" s="127"/>
      <c r="D148" s="71"/>
      <c r="E148" s="73">
        <f>SUM(E144:E147)</f>
        <v>0</v>
      </c>
      <c r="F148" s="125"/>
      <c r="G148" s="128">
        <f>SUM(G144:G147)</f>
        <v>0</v>
      </c>
      <c r="H148" s="55">
        <f>IF(E12="-",-G148,E148*E12-G148)</f>
        <v>0</v>
      </c>
    </row>
    <row r="149" spans="2:14" x14ac:dyDescent="0.15">
      <c r="E149" s="129" t="s">
        <v>179</v>
      </c>
      <c r="F149" s="129"/>
      <c r="G149" s="129" t="s">
        <v>180</v>
      </c>
    </row>
    <row r="151" spans="2:14" ht="12.6" thickBot="1" x14ac:dyDescent="0.2">
      <c r="B151" s="1" t="s">
        <v>574</v>
      </c>
      <c r="I151" s="1" t="s">
        <v>181</v>
      </c>
    </row>
    <row r="152" spans="2:14" x14ac:dyDescent="0.15">
      <c r="B152" s="95" t="s">
        <v>570</v>
      </c>
      <c r="C152" s="59"/>
      <c r="D152" s="59"/>
      <c r="E152" s="59"/>
      <c r="F152" s="59"/>
      <c r="G152" s="59"/>
      <c r="H152" s="61"/>
      <c r="I152" s="464">
        <f>+D77</f>
        <v>5496.48</v>
      </c>
    </row>
    <row r="153" spans="2:14" x14ac:dyDescent="0.15">
      <c r="B153" s="50" t="s">
        <v>571</v>
      </c>
      <c r="C153" s="130"/>
      <c r="D153" s="130"/>
      <c r="E153" s="130"/>
      <c r="F153" s="130"/>
      <c r="G153" s="130"/>
      <c r="H153" s="88"/>
      <c r="I153" s="99">
        <f>+H87</f>
        <v>0</v>
      </c>
      <c r="N153" s="17"/>
    </row>
    <row r="154" spans="2:14" x14ac:dyDescent="0.15">
      <c r="B154" s="50" t="s">
        <v>572</v>
      </c>
      <c r="C154" s="130"/>
      <c r="D154" s="130"/>
      <c r="E154" s="130"/>
      <c r="F154" s="130"/>
      <c r="G154" s="130"/>
      <c r="H154" s="88"/>
      <c r="I154" s="99">
        <f>+J111+J121</f>
        <v>0</v>
      </c>
    </row>
    <row r="155" spans="2:14" x14ac:dyDescent="0.15">
      <c r="B155" s="50" t="s">
        <v>573</v>
      </c>
      <c r="C155" s="130"/>
      <c r="D155" s="130"/>
      <c r="E155" s="130"/>
      <c r="F155" s="130"/>
      <c r="G155" s="130"/>
      <c r="H155" s="88"/>
      <c r="I155" s="99">
        <f>J136+H148</f>
        <v>-207</v>
      </c>
    </row>
    <row r="156" spans="2:14" ht="14.25" customHeight="1" thickBot="1" x14ac:dyDescent="0.2">
      <c r="B156" s="479" t="s">
        <v>445</v>
      </c>
      <c r="C156" s="510"/>
      <c r="D156" s="510"/>
      <c r="E156" s="510"/>
      <c r="F156" s="510"/>
      <c r="G156" s="510"/>
      <c r="H156" s="480"/>
      <c r="I156" s="463">
        <f>SUM(I152:I155)</f>
        <v>5289.48</v>
      </c>
    </row>
    <row r="157" spans="2:14" ht="12.75" customHeight="1" x14ac:dyDescent="0.15"/>
    <row r="158" spans="2:14" x14ac:dyDescent="0.15">
      <c r="B158" s="457" t="s">
        <v>183</v>
      </c>
      <c r="C158" s="457"/>
    </row>
    <row r="159" spans="2:14" ht="12.6" thickBot="1" x14ac:dyDescent="0.2">
      <c r="B159" s="1" t="s">
        <v>575</v>
      </c>
    </row>
    <row r="160" spans="2:14" x14ac:dyDescent="0.15">
      <c r="B160" s="57"/>
      <c r="C160" s="18" t="s">
        <v>184</v>
      </c>
      <c r="D160" s="18" t="s">
        <v>185</v>
      </c>
      <c r="E160" s="18" t="s">
        <v>186</v>
      </c>
      <c r="F160" s="18" t="s">
        <v>93</v>
      </c>
      <c r="G160" s="18" t="s">
        <v>174</v>
      </c>
      <c r="H160" s="18" t="s">
        <v>187</v>
      </c>
      <c r="I160" s="5" t="s">
        <v>95</v>
      </c>
      <c r="J160" s="20"/>
    </row>
    <row r="161" spans="2:13" x14ac:dyDescent="0.15">
      <c r="B161" s="44" t="s">
        <v>551</v>
      </c>
      <c r="C161" s="21" t="s">
        <v>188</v>
      </c>
      <c r="D161" s="21"/>
      <c r="E161" s="21" t="s">
        <v>189</v>
      </c>
      <c r="F161" s="21" t="s">
        <v>190</v>
      </c>
      <c r="G161" s="21" t="s">
        <v>191</v>
      </c>
      <c r="H161" s="21" t="s">
        <v>192</v>
      </c>
      <c r="I161" s="8" t="s">
        <v>24</v>
      </c>
    </row>
    <row r="162" spans="2:13" x14ac:dyDescent="0.15">
      <c r="B162" s="44"/>
      <c r="C162" s="21" t="s">
        <v>64</v>
      </c>
      <c r="D162" s="133"/>
      <c r="E162" s="21" t="s">
        <v>268</v>
      </c>
      <c r="F162" s="21"/>
      <c r="G162" s="21"/>
      <c r="H162" s="21" t="s">
        <v>193</v>
      </c>
      <c r="I162" s="8" t="s">
        <v>576</v>
      </c>
    </row>
    <row r="163" spans="2:13" x14ac:dyDescent="0.15">
      <c r="B163" s="44"/>
      <c r="C163" s="21" t="s">
        <v>194</v>
      </c>
      <c r="D163" s="134" t="s">
        <v>784</v>
      </c>
      <c r="E163" s="21" t="s">
        <v>785</v>
      </c>
      <c r="F163" s="21" t="s">
        <v>790</v>
      </c>
      <c r="G163" s="21" t="s">
        <v>790</v>
      </c>
      <c r="H163" s="21" t="s">
        <v>790</v>
      </c>
      <c r="I163" s="8" t="s">
        <v>80</v>
      </c>
    </row>
    <row r="164" spans="2:13" x14ac:dyDescent="0.15">
      <c r="B164" s="44"/>
      <c r="C164" s="21"/>
      <c r="D164" s="134" t="s">
        <v>198</v>
      </c>
      <c r="E164" s="134" t="s">
        <v>198</v>
      </c>
      <c r="F164" s="134" t="s">
        <v>198</v>
      </c>
      <c r="G164" s="134" t="s">
        <v>198</v>
      </c>
      <c r="H164" s="134" t="s">
        <v>198</v>
      </c>
      <c r="I164" s="46"/>
    </row>
    <row r="165" spans="2:13" x14ac:dyDescent="0.15">
      <c r="B165" s="50" t="s">
        <v>779</v>
      </c>
      <c r="C165" s="114">
        <v>55</v>
      </c>
      <c r="D165" s="68">
        <v>480</v>
      </c>
      <c r="E165" s="135">
        <f>C165*10*D165</f>
        <v>264000</v>
      </c>
      <c r="F165" s="83">
        <v>366</v>
      </c>
      <c r="G165" s="83">
        <v>370</v>
      </c>
      <c r="H165" s="136">
        <f>G165-F165</f>
        <v>4</v>
      </c>
      <c r="I165" s="99">
        <f>+E165*H165/1000</f>
        <v>1056</v>
      </c>
      <c r="L165" s="17"/>
      <c r="M165" s="137"/>
    </row>
    <row r="166" spans="2:13" x14ac:dyDescent="0.15">
      <c r="C166" s="68"/>
      <c r="D166" s="68"/>
      <c r="E166" s="135">
        <f>C166*10*D166</f>
        <v>0</v>
      </c>
      <c r="F166" s="83"/>
      <c r="G166" s="83"/>
      <c r="H166" s="136">
        <f>G166-F166</f>
        <v>0</v>
      </c>
      <c r="I166" s="99">
        <f>+E166*H166/1000</f>
        <v>0</v>
      </c>
      <c r="L166" s="17"/>
      <c r="M166" s="137"/>
    </row>
    <row r="167" spans="2:13" ht="12.6" thickBot="1" x14ac:dyDescent="0.2">
      <c r="B167" s="109" t="s">
        <v>105</v>
      </c>
      <c r="C167" s="138">
        <f>SUM(C165:C166)</f>
        <v>55</v>
      </c>
      <c r="D167" s="139"/>
      <c r="E167" s="128">
        <f>SUM(E165:E166)</f>
        <v>264000</v>
      </c>
      <c r="F167" s="71"/>
      <c r="G167" s="71"/>
      <c r="H167" s="128">
        <f>SUM(H165:H166)</f>
        <v>4</v>
      </c>
      <c r="I167" s="468">
        <f>SUM(I165:I166)</f>
        <v>1056</v>
      </c>
    </row>
    <row r="168" spans="2:13" ht="12.6" thickBot="1" x14ac:dyDescent="0.2">
      <c r="C168" s="17"/>
      <c r="D168" s="17"/>
      <c r="E168" s="17"/>
      <c r="F168" s="17"/>
      <c r="G168" s="17"/>
      <c r="H168" s="17"/>
      <c r="I168" s="17"/>
    </row>
    <row r="169" spans="2:13" ht="13.5" customHeight="1" x14ac:dyDescent="0.15">
      <c r="B169" s="537" t="s">
        <v>577</v>
      </c>
      <c r="C169" s="538"/>
      <c r="D169" s="538"/>
      <c r="E169" s="565" t="s">
        <v>781</v>
      </c>
      <c r="F169" s="566"/>
      <c r="G169" s="566"/>
      <c r="H169" s="566"/>
      <c r="I169" s="567"/>
    </row>
    <row r="170" spans="2:13" ht="13.5" customHeight="1" thickBot="1" x14ac:dyDescent="0.2">
      <c r="B170" s="540"/>
      <c r="C170" s="541"/>
      <c r="D170" s="541"/>
      <c r="E170" s="568"/>
      <c r="F170" s="569"/>
      <c r="G170" s="569"/>
      <c r="H170" s="569"/>
      <c r="I170" s="570"/>
    </row>
    <row r="171" spans="2:13" ht="12.6" thickBot="1" x14ac:dyDescent="0.2">
      <c r="C171" s="17"/>
      <c r="D171" s="17"/>
      <c r="E171" s="399"/>
      <c r="F171" s="400"/>
      <c r="G171" s="400"/>
      <c r="H171" s="399"/>
      <c r="I171" s="399"/>
    </row>
    <row r="172" spans="2:13" ht="13.5" customHeight="1" x14ac:dyDescent="0.15">
      <c r="B172" s="537" t="s">
        <v>578</v>
      </c>
      <c r="C172" s="538"/>
      <c r="D172" s="538"/>
      <c r="E172" s="565" t="s">
        <v>782</v>
      </c>
      <c r="F172" s="566"/>
      <c r="G172" s="566"/>
      <c r="H172" s="566"/>
      <c r="I172" s="567"/>
      <c r="K172" s="1" t="s">
        <v>29</v>
      </c>
    </row>
    <row r="173" spans="2:13" ht="12.6" thickBot="1" x14ac:dyDescent="0.2">
      <c r="B173" s="540"/>
      <c r="C173" s="541"/>
      <c r="D173" s="541"/>
      <c r="E173" s="568"/>
      <c r="F173" s="569"/>
      <c r="G173" s="569"/>
      <c r="H173" s="569"/>
      <c r="I173" s="570"/>
    </row>
    <row r="174" spans="2:13" x14ac:dyDescent="0.15">
      <c r="F174" s="17"/>
    </row>
    <row r="175" spans="2:13" x14ac:dyDescent="0.15">
      <c r="B175" s="1" t="s">
        <v>579</v>
      </c>
    </row>
    <row r="176" spans="2:13" ht="12.6" thickBot="1" x14ac:dyDescent="0.2">
      <c r="B176" s="121" t="s">
        <v>580</v>
      </c>
    </row>
    <row r="177" spans="2:13" x14ac:dyDescent="0.15">
      <c r="B177" s="57"/>
      <c r="C177" s="18" t="s">
        <v>199</v>
      </c>
      <c r="D177" s="18" t="s">
        <v>185</v>
      </c>
      <c r="E177" s="18" t="s">
        <v>200</v>
      </c>
      <c r="F177" s="4" t="s">
        <v>93</v>
      </c>
      <c r="G177" s="19" t="s">
        <v>174</v>
      </c>
      <c r="H177" s="18" t="s">
        <v>187</v>
      </c>
      <c r="I177" s="5" t="s">
        <v>95</v>
      </c>
    </row>
    <row r="178" spans="2:13" x14ac:dyDescent="0.15">
      <c r="B178" s="44" t="s">
        <v>551</v>
      </c>
      <c r="C178" s="21" t="s">
        <v>201</v>
      </c>
      <c r="D178" s="21"/>
      <c r="E178" s="21" t="s">
        <v>24</v>
      </c>
      <c r="F178" s="7" t="s">
        <v>190</v>
      </c>
      <c r="G178" s="22" t="s">
        <v>191</v>
      </c>
      <c r="H178" s="21" t="s">
        <v>192</v>
      </c>
      <c r="I178" s="8" t="s">
        <v>24</v>
      </c>
    </row>
    <row r="179" spans="2:13" x14ac:dyDescent="0.15">
      <c r="B179" s="44"/>
      <c r="C179" s="21" t="s">
        <v>64</v>
      </c>
      <c r="D179" s="133"/>
      <c r="E179" s="21" t="s">
        <v>268</v>
      </c>
      <c r="F179" s="7"/>
      <c r="G179" s="22"/>
      <c r="H179" s="21" t="s">
        <v>193</v>
      </c>
      <c r="I179" s="8" t="s">
        <v>202</v>
      </c>
    </row>
    <row r="180" spans="2:13" x14ac:dyDescent="0.15">
      <c r="B180" s="44"/>
      <c r="C180" s="21" t="s">
        <v>194</v>
      </c>
      <c r="D180" s="21" t="s">
        <v>203</v>
      </c>
      <c r="E180" s="65" t="s">
        <v>204</v>
      </c>
      <c r="F180" s="7" t="s">
        <v>205</v>
      </c>
      <c r="G180" s="22" t="s">
        <v>153</v>
      </c>
      <c r="H180" s="21" t="s">
        <v>153</v>
      </c>
      <c r="I180" s="46" t="s">
        <v>80</v>
      </c>
    </row>
    <row r="181" spans="2:13" x14ac:dyDescent="0.15">
      <c r="B181" s="50"/>
      <c r="C181" s="114"/>
      <c r="D181" s="68"/>
      <c r="E181" s="135">
        <f>+C181*D181*10</f>
        <v>0</v>
      </c>
      <c r="F181" s="86"/>
      <c r="G181" s="87"/>
      <c r="H181" s="136">
        <f>G181-F181</f>
        <v>0</v>
      </c>
      <c r="I181" s="99">
        <f>E181*H181/1000</f>
        <v>0</v>
      </c>
      <c r="K181" s="17"/>
      <c r="L181" s="17"/>
      <c r="M181" s="137"/>
    </row>
    <row r="182" spans="2:13" x14ac:dyDescent="0.15">
      <c r="B182" s="50"/>
      <c r="C182" s="68"/>
      <c r="D182" s="68"/>
      <c r="E182" s="135">
        <f>+C182*D182*10</f>
        <v>0</v>
      </c>
      <c r="F182" s="86"/>
      <c r="G182" s="87"/>
      <c r="H182" s="136">
        <f>G182-F182</f>
        <v>0</v>
      </c>
      <c r="I182" s="99">
        <f>E182*H182/1000</f>
        <v>0</v>
      </c>
      <c r="K182" s="17"/>
      <c r="L182" s="17"/>
      <c r="M182" s="137"/>
    </row>
    <row r="183" spans="2:13" ht="12.6" thickBot="1" x14ac:dyDescent="0.2">
      <c r="B183" s="109" t="s">
        <v>105</v>
      </c>
      <c r="C183" s="138">
        <f>SUM(C181:C182)</f>
        <v>0</v>
      </c>
      <c r="D183" s="139"/>
      <c r="E183" s="128">
        <f>SUM(E181:E182)</f>
        <v>0</v>
      </c>
      <c r="F183" s="70"/>
      <c r="G183" s="125"/>
      <c r="H183" s="128">
        <f>SUM(H181:H182)</f>
        <v>0</v>
      </c>
      <c r="I183" s="55">
        <f>SUM(I181:I182)</f>
        <v>0</v>
      </c>
    </row>
    <row r="184" spans="2:13" ht="12.6" thickBot="1" x14ac:dyDescent="0.2">
      <c r="C184" s="17"/>
      <c r="D184" s="17"/>
      <c r="E184" s="17"/>
      <c r="H184" s="17"/>
      <c r="I184" s="17"/>
    </row>
    <row r="185" spans="2:13" ht="13.5" customHeight="1" x14ac:dyDescent="0.15">
      <c r="B185" s="537" t="s">
        <v>581</v>
      </c>
      <c r="C185" s="538"/>
      <c r="D185" s="538"/>
      <c r="E185" s="573"/>
      <c r="F185" s="573"/>
      <c r="G185" s="573"/>
      <c r="H185" s="573"/>
      <c r="I185" s="574"/>
    </row>
    <row r="186" spans="2:13" ht="13.5" customHeight="1" thickBot="1" x14ac:dyDescent="0.2">
      <c r="B186" s="540"/>
      <c r="C186" s="541"/>
      <c r="D186" s="541"/>
      <c r="E186" s="575"/>
      <c r="F186" s="575"/>
      <c r="G186" s="575"/>
      <c r="H186" s="575"/>
      <c r="I186" s="576"/>
    </row>
    <row r="187" spans="2:13" ht="12.6" thickBot="1" x14ac:dyDescent="0.2">
      <c r="C187" s="17"/>
      <c r="D187" s="17"/>
      <c r="E187" s="17"/>
      <c r="H187" s="17"/>
      <c r="I187" s="17"/>
    </row>
    <row r="188" spans="2:13" ht="13.5" customHeight="1" x14ac:dyDescent="0.15">
      <c r="B188" s="537" t="s">
        <v>582</v>
      </c>
      <c r="C188" s="538"/>
      <c r="D188" s="538"/>
      <c r="E188" s="565"/>
      <c r="F188" s="566"/>
      <c r="G188" s="566"/>
      <c r="H188" s="566"/>
      <c r="I188" s="567"/>
    </row>
    <row r="189" spans="2:13" ht="12.6" thickBot="1" x14ac:dyDescent="0.2">
      <c r="B189" s="540"/>
      <c r="C189" s="541"/>
      <c r="D189" s="541"/>
      <c r="E189" s="568"/>
      <c r="F189" s="569"/>
      <c r="G189" s="569"/>
      <c r="H189" s="569"/>
      <c r="I189" s="570"/>
    </row>
    <row r="190" spans="2:13" x14ac:dyDescent="0.15">
      <c r="C190" s="17"/>
      <c r="D190" s="17"/>
      <c r="E190" s="17"/>
      <c r="H190" s="17"/>
    </row>
    <row r="191" spans="2:13" x14ac:dyDescent="0.15">
      <c r="B191" s="1" t="s">
        <v>590</v>
      </c>
      <c r="C191" s="17"/>
      <c r="H191" s="17"/>
      <c r="I191" s="17"/>
    </row>
    <row r="192" spans="2:13" ht="12.6" thickBot="1" x14ac:dyDescent="0.2">
      <c r="B192" s="1" t="s">
        <v>206</v>
      </c>
    </row>
    <row r="193" spans="2:10" x14ac:dyDescent="0.15">
      <c r="B193" s="57"/>
      <c r="C193" s="18"/>
      <c r="D193" s="18" t="s">
        <v>184</v>
      </c>
      <c r="E193" s="18" t="s">
        <v>207</v>
      </c>
      <c r="F193" s="4" t="s">
        <v>583</v>
      </c>
      <c r="G193" s="19" t="s">
        <v>93</v>
      </c>
      <c r="H193" s="18" t="s">
        <v>209</v>
      </c>
      <c r="I193" s="18" t="s">
        <v>210</v>
      </c>
      <c r="J193" s="5" t="s">
        <v>95</v>
      </c>
    </row>
    <row r="194" spans="2:10" x14ac:dyDescent="0.15">
      <c r="B194" s="44" t="s">
        <v>211</v>
      </c>
      <c r="C194" s="21" t="s">
        <v>551</v>
      </c>
      <c r="D194" s="21" t="s">
        <v>212</v>
      </c>
      <c r="E194" s="21" t="s">
        <v>213</v>
      </c>
      <c r="F194" s="7"/>
      <c r="G194" s="22" t="s">
        <v>214</v>
      </c>
      <c r="H194" s="21" t="s">
        <v>215</v>
      </c>
      <c r="I194" s="21" t="s">
        <v>216</v>
      </c>
      <c r="J194" s="8"/>
    </row>
    <row r="195" spans="2:10" x14ac:dyDescent="0.15">
      <c r="B195" s="44"/>
      <c r="C195" s="21"/>
      <c r="D195" s="21"/>
      <c r="E195" s="21" t="s">
        <v>218</v>
      </c>
      <c r="F195" s="7" t="s">
        <v>268</v>
      </c>
      <c r="G195" s="22"/>
      <c r="H195" s="21"/>
      <c r="I195" s="21" t="s">
        <v>584</v>
      </c>
      <c r="J195" s="8" t="s">
        <v>217</v>
      </c>
    </row>
    <row r="196" spans="2:10" x14ac:dyDescent="0.15">
      <c r="B196" s="44"/>
      <c r="C196" s="21"/>
      <c r="D196" s="21" t="s">
        <v>204</v>
      </c>
      <c r="E196" s="21" t="s">
        <v>153</v>
      </c>
      <c r="F196" s="82" t="s">
        <v>80</v>
      </c>
      <c r="G196" s="22" t="s">
        <v>204</v>
      </c>
      <c r="H196" s="21" t="s">
        <v>153</v>
      </c>
      <c r="I196" s="65" t="s">
        <v>220</v>
      </c>
      <c r="J196" s="46" t="s">
        <v>80</v>
      </c>
    </row>
    <row r="197" spans="2:10" x14ac:dyDescent="0.15">
      <c r="B197" s="50"/>
      <c r="C197" s="83"/>
      <c r="D197" s="30"/>
      <c r="E197" s="83"/>
      <c r="F197" s="135">
        <f>+D197*E197/1000</f>
        <v>0</v>
      </c>
      <c r="G197" s="123"/>
      <c r="H197" s="68"/>
      <c r="I197" s="136">
        <f>+G197*H197/1000</f>
        <v>0</v>
      </c>
      <c r="J197" s="101">
        <f>+F197-I197</f>
        <v>0</v>
      </c>
    </row>
    <row r="198" spans="2:10" x14ac:dyDescent="0.15">
      <c r="B198" s="50"/>
      <c r="C198" s="83"/>
      <c r="D198" s="30"/>
      <c r="E198" s="83"/>
      <c r="F198" s="135">
        <f>+D198*E198/1000</f>
        <v>0</v>
      </c>
      <c r="G198" s="123"/>
      <c r="H198" s="68"/>
      <c r="I198" s="136">
        <f>+G198*H198/1000</f>
        <v>0</v>
      </c>
      <c r="J198" s="101">
        <f>+F198-I198</f>
        <v>0</v>
      </c>
    </row>
    <row r="199" spans="2:10" ht="12.6" thickBot="1" x14ac:dyDescent="0.2">
      <c r="B199" s="109" t="s">
        <v>105</v>
      </c>
      <c r="C199" s="139"/>
      <c r="D199" s="139"/>
      <c r="E199" s="142"/>
      <c r="F199" s="73">
        <f>SUM(F197:F198)</f>
        <v>0</v>
      </c>
      <c r="G199" s="143"/>
      <c r="H199" s="144"/>
      <c r="I199" s="128">
        <f>SUM(I197:I198)</f>
        <v>0</v>
      </c>
      <c r="J199" s="55">
        <f>SUM(J197:J198)</f>
        <v>0</v>
      </c>
    </row>
    <row r="200" spans="2:10" x14ac:dyDescent="0.15">
      <c r="C200" s="17" t="s">
        <v>221</v>
      </c>
      <c r="E200" s="17"/>
      <c r="H200" s="17"/>
      <c r="I200" s="17"/>
    </row>
    <row r="201" spans="2:10" x14ac:dyDescent="0.15">
      <c r="C201" s="17" t="s">
        <v>222</v>
      </c>
      <c r="E201" s="17"/>
      <c r="H201" s="17"/>
      <c r="I201" s="17"/>
    </row>
    <row r="202" spans="2:10" ht="12.6" thickBot="1" x14ac:dyDescent="0.2">
      <c r="C202" s="17"/>
      <c r="E202" s="17"/>
      <c r="H202" s="17"/>
      <c r="I202" s="17"/>
    </row>
    <row r="203" spans="2:10" ht="13.5" customHeight="1" x14ac:dyDescent="0.15">
      <c r="B203" s="537" t="s">
        <v>772</v>
      </c>
      <c r="C203" s="538"/>
      <c r="D203" s="538"/>
      <c r="E203" s="565"/>
      <c r="F203" s="566"/>
      <c r="G203" s="566"/>
      <c r="H203" s="566"/>
      <c r="I203" s="566"/>
      <c r="J203" s="567"/>
    </row>
    <row r="204" spans="2:10" ht="13.5" customHeight="1" thickBot="1" x14ac:dyDescent="0.2">
      <c r="B204" s="540"/>
      <c r="C204" s="541"/>
      <c r="D204" s="541"/>
      <c r="E204" s="568"/>
      <c r="F204" s="569"/>
      <c r="G204" s="569"/>
      <c r="H204" s="569"/>
      <c r="I204" s="569"/>
      <c r="J204" s="570"/>
    </row>
    <row r="205" spans="2:10" ht="14.25" customHeight="1" x14ac:dyDescent="0.15">
      <c r="B205" s="60"/>
      <c r="C205" s="333"/>
      <c r="D205" s="397"/>
      <c r="E205" s="397"/>
      <c r="F205" s="397"/>
      <c r="G205" s="397"/>
      <c r="H205" s="333"/>
      <c r="I205" s="60"/>
      <c r="J205" s="333"/>
    </row>
    <row r="206" spans="2:10" x14ac:dyDescent="0.15">
      <c r="C206" s="17"/>
      <c r="H206" s="17"/>
      <c r="J206" s="17"/>
    </row>
    <row r="207" spans="2:10" ht="12.6" thickBot="1" x14ac:dyDescent="0.2">
      <c r="B207" s="1" t="s">
        <v>223</v>
      </c>
    </row>
    <row r="208" spans="2:10" x14ac:dyDescent="0.15">
      <c r="B208" s="57"/>
      <c r="C208" s="18"/>
      <c r="D208" s="18" t="s">
        <v>184</v>
      </c>
      <c r="E208" s="18" t="s">
        <v>207</v>
      </c>
      <c r="F208" s="4" t="s">
        <v>208</v>
      </c>
      <c r="G208" s="19" t="s">
        <v>93</v>
      </c>
      <c r="H208" s="145" t="s">
        <v>209</v>
      </c>
      <c r="I208" s="18" t="s">
        <v>210</v>
      </c>
      <c r="J208" s="146" t="s">
        <v>95</v>
      </c>
    </row>
    <row r="209" spans="2:10" x14ac:dyDescent="0.15">
      <c r="B209" s="44" t="s">
        <v>211</v>
      </c>
      <c r="C209" s="21" t="s">
        <v>551</v>
      </c>
      <c r="D209" s="21" t="s">
        <v>212</v>
      </c>
      <c r="E209" s="21" t="s">
        <v>213</v>
      </c>
      <c r="F209" s="7" t="s">
        <v>224</v>
      </c>
      <c r="G209" s="22" t="s">
        <v>212</v>
      </c>
      <c r="H209" s="64" t="s">
        <v>587</v>
      </c>
      <c r="I209" s="21" t="s">
        <v>588</v>
      </c>
      <c r="J209" s="147"/>
    </row>
    <row r="210" spans="2:10" x14ac:dyDescent="0.15">
      <c r="B210" s="44"/>
      <c r="C210" s="21"/>
      <c r="D210" s="21"/>
      <c r="E210" s="21" t="s">
        <v>218</v>
      </c>
      <c r="F210" s="7" t="s">
        <v>268</v>
      </c>
      <c r="G210" s="22"/>
      <c r="H210" s="64"/>
      <c r="I210" s="21" t="s">
        <v>584</v>
      </c>
      <c r="J210" s="147" t="s">
        <v>217</v>
      </c>
    </row>
    <row r="211" spans="2:10" x14ac:dyDescent="0.15">
      <c r="B211" s="44"/>
      <c r="C211" s="21"/>
      <c r="D211" s="21" t="s">
        <v>204</v>
      </c>
      <c r="E211" s="21" t="s">
        <v>153</v>
      </c>
      <c r="F211" s="82" t="s">
        <v>80</v>
      </c>
      <c r="G211" s="22" t="s">
        <v>204</v>
      </c>
      <c r="H211" s="21" t="s">
        <v>153</v>
      </c>
      <c r="I211" s="65" t="s">
        <v>225</v>
      </c>
      <c r="J211" s="148" t="s">
        <v>80</v>
      </c>
    </row>
    <row r="212" spans="2:10" x14ac:dyDescent="0.15">
      <c r="B212" s="50"/>
      <c r="C212" s="83"/>
      <c r="D212" s="29"/>
      <c r="E212" s="29"/>
      <c r="F212" s="149">
        <f>+D212*E212/1000</f>
        <v>0</v>
      </c>
      <c r="G212" s="108"/>
      <c r="H212" s="150"/>
      <c r="I212" s="29">
        <f>+G212*H212/1000</f>
        <v>0</v>
      </c>
      <c r="J212" s="151">
        <f>+F212-I212</f>
        <v>0</v>
      </c>
    </row>
    <row r="213" spans="2:10" x14ac:dyDescent="0.15">
      <c r="B213" s="50"/>
      <c r="C213" s="83"/>
      <c r="D213" s="29"/>
      <c r="E213" s="29"/>
      <c r="F213" s="149">
        <f>+D213*E213/1000</f>
        <v>0</v>
      </c>
      <c r="G213" s="108"/>
      <c r="H213" s="150"/>
      <c r="I213" s="29">
        <f>+G213*H213/1000</f>
        <v>0</v>
      </c>
      <c r="J213" s="151">
        <f>+F213-I213</f>
        <v>0</v>
      </c>
    </row>
    <row r="214" spans="2:10" ht="12.6" thickBot="1" x14ac:dyDescent="0.2">
      <c r="B214" s="109" t="s">
        <v>105</v>
      </c>
      <c r="C214" s="139"/>
      <c r="D214" s="152"/>
      <c r="E214" s="152"/>
      <c r="F214" s="119">
        <f>SUM(F212:F213)</f>
        <v>0</v>
      </c>
      <c r="G214" s="153"/>
      <c r="H214" s="154"/>
      <c r="I214" s="117">
        <f>SUM(I212:I213)</f>
        <v>0</v>
      </c>
      <c r="J214" s="155">
        <f>SUM(J212:J213)</f>
        <v>0</v>
      </c>
    </row>
    <row r="215" spans="2:10" x14ac:dyDescent="0.15">
      <c r="B215" s="17" t="s">
        <v>586</v>
      </c>
      <c r="D215" s="156"/>
      <c r="E215" s="156"/>
      <c r="F215" s="156"/>
      <c r="G215" s="156"/>
      <c r="H215" s="156"/>
      <c r="I215" s="156"/>
    </row>
    <row r="216" spans="2:10" x14ac:dyDescent="0.15">
      <c r="B216" s="17" t="s">
        <v>585</v>
      </c>
      <c r="D216" s="156"/>
      <c r="E216" s="156"/>
      <c r="F216" s="156"/>
      <c r="G216" s="156"/>
      <c r="H216" s="156"/>
      <c r="I216" s="156"/>
    </row>
    <row r="217" spans="2:10" customFormat="1" ht="13.8" thickBot="1" x14ac:dyDescent="0.2">
      <c r="B217" s="1"/>
      <c r="C217" s="1"/>
    </row>
    <row r="218" spans="2:10" customFormat="1" ht="13.2" x14ac:dyDescent="0.2">
      <c r="B218" s="537" t="s">
        <v>589</v>
      </c>
      <c r="C218" s="538"/>
      <c r="D218" s="539"/>
      <c r="E218" s="565"/>
      <c r="F218" s="566"/>
      <c r="G218" s="566"/>
      <c r="H218" s="566"/>
      <c r="I218" s="566"/>
      <c r="J218" s="571"/>
    </row>
    <row r="219" spans="2:10" customFormat="1" ht="13.8" thickBot="1" x14ac:dyDescent="0.25">
      <c r="B219" s="540"/>
      <c r="C219" s="541"/>
      <c r="D219" s="542"/>
      <c r="E219" s="568"/>
      <c r="F219" s="569"/>
      <c r="G219" s="569"/>
      <c r="H219" s="569"/>
      <c r="I219" s="569"/>
      <c r="J219" s="572"/>
    </row>
    <row r="220" spans="2:10" customFormat="1" ht="13.2" x14ac:dyDescent="0.15">
      <c r="B220" s="1"/>
      <c r="C220" s="1"/>
    </row>
    <row r="221" spans="2:10" x14ac:dyDescent="0.15">
      <c r="C221" s="17"/>
      <c r="D221" s="156"/>
      <c r="E221" s="156"/>
      <c r="F221" s="156"/>
      <c r="G221" s="156"/>
      <c r="H221" s="156"/>
      <c r="I221" s="156"/>
    </row>
    <row r="222" spans="2:10" ht="12.6" thickBot="1" x14ac:dyDescent="0.2">
      <c r="B222" s="1" t="s">
        <v>594</v>
      </c>
      <c r="C222" s="17"/>
      <c r="D222" s="17"/>
      <c r="E222" s="17"/>
      <c r="G222" s="365" t="s">
        <v>85</v>
      </c>
    </row>
    <row r="223" spans="2:10" x14ac:dyDescent="0.15">
      <c r="B223" s="95" t="s">
        <v>591</v>
      </c>
      <c r="C223" s="59"/>
      <c r="D223" s="59"/>
      <c r="E223" s="59"/>
      <c r="F223" s="59"/>
      <c r="G223" s="97">
        <f>+I167</f>
        <v>1056</v>
      </c>
    </row>
    <row r="224" spans="2:10" x14ac:dyDescent="0.15">
      <c r="B224" s="50" t="s">
        <v>592</v>
      </c>
      <c r="C224" s="130"/>
      <c r="D224" s="130"/>
      <c r="E224" s="130"/>
      <c r="F224" s="130"/>
      <c r="G224" s="99">
        <f>+I183</f>
        <v>0</v>
      </c>
    </row>
    <row r="225" spans="2:17" x14ac:dyDescent="0.15">
      <c r="B225" s="50" t="s">
        <v>593</v>
      </c>
      <c r="C225" s="130"/>
      <c r="D225" s="130"/>
      <c r="E225" s="130"/>
      <c r="F225" s="130"/>
      <c r="G225" s="99">
        <f>+J214+J199</f>
        <v>0</v>
      </c>
    </row>
    <row r="226" spans="2:17" ht="12.6" thickBot="1" x14ac:dyDescent="0.2">
      <c r="B226" s="102"/>
      <c r="C226" s="131"/>
      <c r="D226" s="131" t="s">
        <v>182</v>
      </c>
      <c r="E226" s="131"/>
      <c r="F226" s="131"/>
      <c r="G226" s="468">
        <f>SUM(G223:G225)</f>
        <v>1056</v>
      </c>
    </row>
    <row r="227" spans="2:17" x14ac:dyDescent="0.15">
      <c r="C227" s="17"/>
      <c r="D227" s="17"/>
      <c r="E227" s="17"/>
      <c r="H227" s="17"/>
    </row>
    <row r="228" spans="2:17" x14ac:dyDescent="0.15">
      <c r="C228" s="17"/>
      <c r="D228" s="17"/>
      <c r="E228" s="17"/>
      <c r="H228" s="17"/>
    </row>
    <row r="229" spans="2:17" x14ac:dyDescent="0.15">
      <c r="B229" s="457" t="s">
        <v>228</v>
      </c>
      <c r="C229" s="457"/>
    </row>
    <row r="230" spans="2:17" ht="12.6" thickBot="1" x14ac:dyDescent="0.2">
      <c r="B230" s="1" t="s">
        <v>595</v>
      </c>
    </row>
    <row r="231" spans="2:17" ht="13.5" customHeight="1" x14ac:dyDescent="0.15">
      <c r="B231" s="112"/>
      <c r="C231" s="555" t="s">
        <v>229</v>
      </c>
      <c r="D231" s="472"/>
      <c r="E231" s="555" t="s">
        <v>230</v>
      </c>
      <c r="F231" s="472"/>
      <c r="G231" s="18" t="s">
        <v>209</v>
      </c>
      <c r="H231" s="18" t="s">
        <v>231</v>
      </c>
      <c r="I231" s="18" t="s">
        <v>232</v>
      </c>
      <c r="J231" s="18" t="s">
        <v>602</v>
      </c>
      <c r="K231" s="18" t="s">
        <v>239</v>
      </c>
      <c r="L231" s="562" t="s">
        <v>598</v>
      </c>
      <c r="M231" s="563"/>
      <c r="N231" s="564"/>
      <c r="O231" s="5" t="s">
        <v>95</v>
      </c>
    </row>
    <row r="232" spans="2:17" x14ac:dyDescent="0.15">
      <c r="B232" s="401" t="s">
        <v>551</v>
      </c>
      <c r="C232" s="21" t="s">
        <v>233</v>
      </c>
      <c r="D232" s="21" t="s">
        <v>234</v>
      </c>
      <c r="E232" s="21" t="s">
        <v>235</v>
      </c>
      <c r="F232" s="21" t="s">
        <v>236</v>
      </c>
      <c r="G232" s="21" t="s">
        <v>189</v>
      </c>
      <c r="H232" s="21" t="s">
        <v>189</v>
      </c>
      <c r="I232" s="21" t="s">
        <v>24</v>
      </c>
      <c r="J232" s="21" t="s">
        <v>603</v>
      </c>
      <c r="K232" s="62"/>
      <c r="L232" s="63" t="s">
        <v>599</v>
      </c>
      <c r="M232" s="63" t="s">
        <v>240</v>
      </c>
      <c r="N232" s="21"/>
      <c r="O232" s="8"/>
    </row>
    <row r="233" spans="2:17" x14ac:dyDescent="0.15">
      <c r="B233" s="113"/>
      <c r="C233" s="21" t="s">
        <v>64</v>
      </c>
      <c r="D233" s="21"/>
      <c r="E233" s="162" t="s">
        <v>64</v>
      </c>
      <c r="F233" s="162" t="s">
        <v>237</v>
      </c>
      <c r="G233" s="21" t="s">
        <v>596</v>
      </c>
      <c r="H233" s="21" t="s">
        <v>597</v>
      </c>
      <c r="I233" s="21" t="s">
        <v>238</v>
      </c>
      <c r="J233" s="21"/>
      <c r="K233" s="62"/>
      <c r="L233" s="21"/>
      <c r="M233" s="21"/>
      <c r="N233" s="21" t="s">
        <v>600</v>
      </c>
      <c r="O233" s="394" t="s">
        <v>601</v>
      </c>
    </row>
    <row r="234" spans="2:17" x14ac:dyDescent="0.15">
      <c r="B234" s="113"/>
      <c r="C234" s="21"/>
      <c r="D234" s="21"/>
      <c r="E234" s="162"/>
      <c r="F234" s="162"/>
      <c r="G234" s="21" t="s">
        <v>204</v>
      </c>
      <c r="H234" s="21" t="s">
        <v>204</v>
      </c>
      <c r="I234" s="21" t="s">
        <v>204</v>
      </c>
      <c r="J234" s="21" t="s">
        <v>219</v>
      </c>
      <c r="K234" s="62"/>
      <c r="L234" s="21" t="s">
        <v>241</v>
      </c>
      <c r="M234" s="64" t="s">
        <v>242</v>
      </c>
      <c r="N234" s="64" t="s">
        <v>243</v>
      </c>
      <c r="O234" s="8" t="s">
        <v>80</v>
      </c>
    </row>
    <row r="235" spans="2:17" x14ac:dyDescent="0.15">
      <c r="B235" s="12" t="s">
        <v>780</v>
      </c>
      <c r="C235" s="163">
        <v>45</v>
      </c>
      <c r="D235" s="164">
        <v>55</v>
      </c>
      <c r="E235" s="29">
        <v>462</v>
      </c>
      <c r="F235" s="150">
        <v>480</v>
      </c>
      <c r="G235" s="29">
        <f t="shared" ref="G235:H237" si="3">+C235*E235*10</f>
        <v>207900</v>
      </c>
      <c r="H235" s="29">
        <f t="shared" si="3"/>
        <v>264000</v>
      </c>
      <c r="I235" s="106">
        <f>+H235-G235</f>
        <v>56100</v>
      </c>
      <c r="J235" s="165">
        <v>366</v>
      </c>
      <c r="K235" s="170">
        <v>0.14000000000000001</v>
      </c>
      <c r="L235" s="83"/>
      <c r="M235" s="83"/>
      <c r="N235" s="83"/>
      <c r="O235" s="99">
        <f>(I235*J235*K235/1000)-N235</f>
        <v>2874.5640000000003</v>
      </c>
    </row>
    <row r="236" spans="2:17" x14ac:dyDescent="0.15">
      <c r="B236" s="12"/>
      <c r="C236" s="163"/>
      <c r="D236" s="164"/>
      <c r="E236" s="29"/>
      <c r="F236" s="150"/>
      <c r="G236" s="29">
        <f t="shared" si="3"/>
        <v>0</v>
      </c>
      <c r="H236" s="29">
        <f t="shared" si="3"/>
        <v>0</v>
      </c>
      <c r="I236" s="106">
        <f>+H236-G236</f>
        <v>0</v>
      </c>
      <c r="J236" s="165"/>
      <c r="K236" s="170"/>
      <c r="L236" s="83"/>
      <c r="M236" s="83"/>
      <c r="N236" s="83"/>
      <c r="O236" s="99"/>
    </row>
    <row r="237" spans="2:17" x14ac:dyDescent="0.15">
      <c r="B237" s="12"/>
      <c r="C237" s="163"/>
      <c r="D237" s="164"/>
      <c r="E237" s="29"/>
      <c r="F237" s="150"/>
      <c r="G237" s="29">
        <f t="shared" si="3"/>
        <v>0</v>
      </c>
      <c r="H237" s="29">
        <f t="shared" si="3"/>
        <v>0</v>
      </c>
      <c r="I237" s="106">
        <f>+H237-G237</f>
        <v>0</v>
      </c>
      <c r="J237" s="165"/>
      <c r="K237" s="170"/>
      <c r="L237" s="83"/>
      <c r="M237" s="83"/>
      <c r="N237" s="83"/>
      <c r="O237" s="99">
        <f>(I237*J237*K237/1000)-N237</f>
        <v>0</v>
      </c>
    </row>
    <row r="238" spans="2:17" ht="12.6" thickBot="1" x14ac:dyDescent="0.2">
      <c r="B238" s="109" t="s">
        <v>105</v>
      </c>
      <c r="C238" s="166">
        <f t="shared" ref="C238:I238" si="4">SUM(C235:C237)</f>
        <v>45</v>
      </c>
      <c r="D238" s="166">
        <f t="shared" si="4"/>
        <v>55</v>
      </c>
      <c r="E238" s="167">
        <f t="shared" si="4"/>
        <v>462</v>
      </c>
      <c r="F238" s="167">
        <f t="shared" si="4"/>
        <v>480</v>
      </c>
      <c r="G238" s="167">
        <f t="shared" si="4"/>
        <v>207900</v>
      </c>
      <c r="H238" s="167">
        <f t="shared" si="4"/>
        <v>264000</v>
      </c>
      <c r="I238" s="167">
        <f t="shared" si="4"/>
        <v>56100</v>
      </c>
      <c r="J238" s="168"/>
      <c r="K238" s="171"/>
      <c r="L238" s="127"/>
      <c r="M238" s="127"/>
      <c r="N238" s="89"/>
      <c r="O238" s="458">
        <f>SUM(O235:O237)</f>
        <v>2874.5640000000003</v>
      </c>
    </row>
    <row r="239" spans="2:17" ht="12.6" thickBot="1" x14ac:dyDescent="0.2">
      <c r="C239" s="56"/>
      <c r="D239" s="56"/>
      <c r="E239" s="56"/>
      <c r="F239" s="17"/>
      <c r="G239" s="17"/>
      <c r="H239" s="17"/>
      <c r="I239" s="17"/>
      <c r="J239" s="17"/>
      <c r="K239" s="17"/>
    </row>
    <row r="240" spans="2:17" ht="13.5" customHeight="1" x14ac:dyDescent="0.15">
      <c r="B240" s="537" t="s">
        <v>604</v>
      </c>
      <c r="C240" s="538"/>
      <c r="D240" s="538"/>
      <c r="E240" s="543" t="s">
        <v>786</v>
      </c>
      <c r="F240" s="544"/>
      <c r="G240" s="544"/>
      <c r="H240" s="544"/>
      <c r="I240" s="544"/>
      <c r="J240" s="545"/>
      <c r="K240" s="17"/>
      <c r="N240" s="17"/>
      <c r="Q240" s="17"/>
    </row>
    <row r="241" spans="2:17" ht="14.25" customHeight="1" thickBot="1" x14ac:dyDescent="0.2">
      <c r="B241" s="540"/>
      <c r="C241" s="541"/>
      <c r="D241" s="541"/>
      <c r="E241" s="546"/>
      <c r="F241" s="547"/>
      <c r="G241" s="547"/>
      <c r="H241" s="547"/>
      <c r="I241" s="547"/>
      <c r="J241" s="548"/>
      <c r="K241" s="17"/>
      <c r="N241" s="17"/>
      <c r="Q241" s="17"/>
    </row>
    <row r="242" spans="2:17" ht="12.6" thickBot="1" x14ac:dyDescent="0.2">
      <c r="C242" s="56"/>
      <c r="D242" s="56"/>
      <c r="E242" s="56"/>
      <c r="F242" s="17"/>
      <c r="G242" s="17"/>
      <c r="H242" s="17"/>
      <c r="I242" s="17"/>
      <c r="J242" s="17"/>
      <c r="K242" s="17"/>
      <c r="N242" s="17"/>
      <c r="Q242" s="17"/>
    </row>
    <row r="243" spans="2:17" ht="13.5" customHeight="1" x14ac:dyDescent="0.15">
      <c r="B243" s="537" t="s">
        <v>605</v>
      </c>
      <c r="C243" s="538"/>
      <c r="D243" s="538"/>
      <c r="E243" s="549" t="s">
        <v>791</v>
      </c>
      <c r="F243" s="550"/>
      <c r="G243" s="550"/>
      <c r="H243" s="550"/>
      <c r="I243" s="550"/>
      <c r="J243" s="551"/>
      <c r="K243" s="17"/>
      <c r="N243" s="17"/>
      <c r="Q243" s="17"/>
    </row>
    <row r="244" spans="2:17" ht="14.25" customHeight="1" thickBot="1" x14ac:dyDescent="0.2">
      <c r="B244" s="540"/>
      <c r="C244" s="541"/>
      <c r="D244" s="541"/>
      <c r="E244" s="552"/>
      <c r="F244" s="553"/>
      <c r="G244" s="553"/>
      <c r="H244" s="553"/>
      <c r="I244" s="553"/>
      <c r="J244" s="554"/>
      <c r="K244" s="17"/>
      <c r="N244" s="17"/>
      <c r="Q244" s="17"/>
    </row>
    <row r="245" spans="2:17" ht="12.6" thickBot="1" x14ac:dyDescent="0.2">
      <c r="C245" s="56"/>
      <c r="D245" s="56"/>
      <c r="E245" s="56"/>
      <c r="F245" s="17"/>
      <c r="G245" s="17"/>
      <c r="H245" s="17"/>
      <c r="I245" s="17"/>
      <c r="J245" s="17"/>
      <c r="K245" s="17"/>
      <c r="N245" s="17"/>
      <c r="Q245" s="17"/>
    </row>
    <row r="246" spans="2:17" ht="13.5" customHeight="1" x14ac:dyDescent="0.15">
      <c r="B246" s="537" t="s">
        <v>606</v>
      </c>
      <c r="C246" s="538"/>
      <c r="D246" s="538"/>
      <c r="E246" s="549" t="s">
        <v>787</v>
      </c>
      <c r="F246" s="550"/>
      <c r="G246" s="550"/>
      <c r="H246" s="550"/>
      <c r="I246" s="550"/>
      <c r="J246" s="551"/>
      <c r="K246" s="17"/>
      <c r="N246" s="17"/>
      <c r="Q246" s="17"/>
    </row>
    <row r="247" spans="2:17" ht="14.25" customHeight="1" thickBot="1" x14ac:dyDescent="0.2">
      <c r="B247" s="540"/>
      <c r="C247" s="541"/>
      <c r="D247" s="541"/>
      <c r="E247" s="552"/>
      <c r="F247" s="553"/>
      <c r="G247" s="553"/>
      <c r="H247" s="553"/>
      <c r="I247" s="553"/>
      <c r="J247" s="554"/>
      <c r="K247" s="17"/>
      <c r="N247" s="17"/>
      <c r="Q247" s="17"/>
    </row>
    <row r="248" spans="2:17" x14ac:dyDescent="0.15">
      <c r="C248" s="56"/>
      <c r="D248" s="56"/>
      <c r="E248" s="56"/>
      <c r="F248" s="17"/>
      <c r="G248" s="17"/>
      <c r="H248" s="17"/>
      <c r="I248" s="17"/>
      <c r="J248" s="17"/>
      <c r="K248" s="17"/>
      <c r="N248" s="17"/>
      <c r="Q248" s="17"/>
    </row>
    <row r="249" spans="2:17" x14ac:dyDescent="0.15">
      <c r="B249" s="1" t="s">
        <v>607</v>
      </c>
    </row>
    <row r="250" spans="2:17" ht="12.6" thickBot="1" x14ac:dyDescent="0.2">
      <c r="B250" s="1" t="s">
        <v>244</v>
      </c>
    </row>
    <row r="251" spans="2:17" ht="13.5" customHeight="1" x14ac:dyDescent="0.15">
      <c r="B251" s="112"/>
      <c r="C251" s="18" t="s">
        <v>608</v>
      </c>
      <c r="D251" s="555" t="s">
        <v>230</v>
      </c>
      <c r="E251" s="493"/>
      <c r="F251" s="472"/>
      <c r="G251" s="18" t="s">
        <v>245</v>
      </c>
      <c r="H251" s="18" t="s">
        <v>210</v>
      </c>
      <c r="I251" s="146" t="s">
        <v>95</v>
      </c>
    </row>
    <row r="252" spans="2:17" x14ac:dyDescent="0.15">
      <c r="B252" s="44" t="s">
        <v>551</v>
      </c>
      <c r="C252" s="21"/>
      <c r="D252" s="21" t="s">
        <v>246</v>
      </c>
      <c r="E252" s="21" t="s">
        <v>247</v>
      </c>
      <c r="F252" s="21" t="s">
        <v>248</v>
      </c>
      <c r="G252" s="21" t="s">
        <v>609</v>
      </c>
      <c r="H252" s="21" t="s">
        <v>227</v>
      </c>
      <c r="I252" s="147" t="s">
        <v>610</v>
      </c>
    </row>
    <row r="253" spans="2:17" x14ac:dyDescent="0.15">
      <c r="B253" s="44"/>
      <c r="C253" s="21" t="s">
        <v>155</v>
      </c>
      <c r="D253" s="21"/>
      <c r="E253" s="21"/>
      <c r="F253" s="21" t="s">
        <v>249</v>
      </c>
      <c r="G253" s="21" t="s">
        <v>204</v>
      </c>
      <c r="H253" s="21" t="s">
        <v>219</v>
      </c>
      <c r="I253" s="147" t="s">
        <v>250</v>
      </c>
    </row>
    <row r="254" spans="2:17" x14ac:dyDescent="0.15">
      <c r="B254" s="50"/>
      <c r="C254" s="163"/>
      <c r="D254" s="68"/>
      <c r="E254" s="136"/>
      <c r="F254" s="136">
        <f>+E254-D254</f>
        <v>0</v>
      </c>
      <c r="G254" s="29">
        <f>+C254*F254*10</f>
        <v>0</v>
      </c>
      <c r="H254" s="172"/>
      <c r="I254" s="173">
        <f>+G254*H254/1000</f>
        <v>0</v>
      </c>
    </row>
    <row r="255" spans="2:17" x14ac:dyDescent="0.15">
      <c r="B255" s="50"/>
      <c r="C255" s="163"/>
      <c r="D255" s="68"/>
      <c r="E255" s="136"/>
      <c r="F255" s="136">
        <f>+E255-D255</f>
        <v>0</v>
      </c>
      <c r="G255" s="29">
        <f>+C255*F255*10</f>
        <v>0</v>
      </c>
      <c r="H255" s="172"/>
      <c r="I255" s="173">
        <f>+G255*H255/1000</f>
        <v>0</v>
      </c>
    </row>
    <row r="256" spans="2:17" ht="12.6" thickBot="1" x14ac:dyDescent="0.2">
      <c r="B256" s="109" t="s">
        <v>105</v>
      </c>
      <c r="C256" s="166">
        <f>SUM(C254:C255)</f>
        <v>0</v>
      </c>
      <c r="D256" s="71"/>
      <c r="E256" s="71"/>
      <c r="F256" s="71"/>
      <c r="G256" s="128">
        <f>SUM(G254:G255)</f>
        <v>0</v>
      </c>
      <c r="H256" s="174"/>
      <c r="I256" s="175">
        <f>SUM(I254:I255)</f>
        <v>0</v>
      </c>
    </row>
    <row r="257" spans="2:17" ht="12.6" thickBot="1" x14ac:dyDescent="0.2">
      <c r="C257" s="56"/>
      <c r="D257" s="56"/>
      <c r="E257" s="56"/>
      <c r="F257" s="17"/>
      <c r="G257" s="17"/>
      <c r="H257" s="17"/>
      <c r="I257" s="17"/>
      <c r="J257" s="17"/>
      <c r="K257" s="17"/>
      <c r="P257" s="17"/>
    </row>
    <row r="258" spans="2:17" ht="13.5" customHeight="1" x14ac:dyDescent="0.15">
      <c r="B258" s="537" t="s">
        <v>611</v>
      </c>
      <c r="C258" s="538"/>
      <c r="D258" s="538"/>
      <c r="E258" s="556"/>
      <c r="F258" s="557"/>
      <c r="G258" s="557"/>
      <c r="H258" s="557"/>
      <c r="I258" s="557"/>
      <c r="J258" s="558"/>
      <c r="K258" s="17"/>
      <c r="P258" s="17"/>
    </row>
    <row r="259" spans="2:17" ht="14.25" customHeight="1" thickBot="1" x14ac:dyDescent="0.2">
      <c r="B259" s="540"/>
      <c r="C259" s="541"/>
      <c r="D259" s="541"/>
      <c r="E259" s="559"/>
      <c r="F259" s="560"/>
      <c r="G259" s="560"/>
      <c r="H259" s="560"/>
      <c r="I259" s="560"/>
      <c r="J259" s="561"/>
      <c r="K259" s="17"/>
      <c r="P259" s="17"/>
    </row>
    <row r="260" spans="2:17" x14ac:dyDescent="0.15">
      <c r="C260" s="17"/>
      <c r="D260" s="17"/>
      <c r="E260" s="17"/>
      <c r="H260" s="17"/>
      <c r="I260" s="17"/>
      <c r="J260" s="17"/>
      <c r="K260" s="17"/>
      <c r="P260" s="17"/>
    </row>
    <row r="261" spans="2:17" ht="12.6" thickBot="1" x14ac:dyDescent="0.2">
      <c r="B261" s="1" t="s">
        <v>612</v>
      </c>
      <c r="C261" s="56"/>
      <c r="D261" s="56"/>
      <c r="E261" s="56"/>
      <c r="F261" s="17"/>
      <c r="G261" s="17"/>
      <c r="H261" s="17" t="s">
        <v>251</v>
      </c>
      <c r="I261" s="17"/>
      <c r="K261" s="17"/>
      <c r="P261" s="17"/>
    </row>
    <row r="262" spans="2:17" x14ac:dyDescent="0.15">
      <c r="B262" s="95" t="s">
        <v>613</v>
      </c>
      <c r="C262" s="59"/>
      <c r="D262" s="59"/>
      <c r="E262" s="59"/>
      <c r="F262" s="59"/>
      <c r="G262" s="61"/>
      <c r="H262" s="461">
        <f>+O238</f>
        <v>2874.5640000000003</v>
      </c>
      <c r="I262" s="17"/>
      <c r="K262" s="17"/>
      <c r="Q262" s="17"/>
    </row>
    <row r="263" spans="2:17" x14ac:dyDescent="0.15">
      <c r="B263" s="50" t="s">
        <v>773</v>
      </c>
      <c r="C263" s="130"/>
      <c r="D263" s="130"/>
      <c r="E263" s="130"/>
      <c r="F263" s="130"/>
      <c r="G263" s="88"/>
      <c r="H263" s="99">
        <f>+I256</f>
        <v>0</v>
      </c>
      <c r="I263" s="17"/>
      <c r="K263" s="17"/>
      <c r="Q263" s="17"/>
    </row>
    <row r="264" spans="2:17" ht="12.6" thickBot="1" x14ac:dyDescent="0.2">
      <c r="B264" s="102"/>
      <c r="C264" s="131"/>
      <c r="D264" s="131" t="s">
        <v>182</v>
      </c>
      <c r="E264" s="131"/>
      <c r="F264" s="131"/>
      <c r="G264" s="132"/>
      <c r="H264" s="458">
        <f>SUM(H262:H263)</f>
        <v>2874.5640000000003</v>
      </c>
      <c r="I264" s="17"/>
      <c r="J264" s="17"/>
      <c r="K264" s="17"/>
      <c r="Q264" s="17"/>
    </row>
    <row r="265" spans="2:17" x14ac:dyDescent="0.15">
      <c r="H265" s="17"/>
      <c r="I265" s="17"/>
      <c r="J265" s="17"/>
      <c r="K265" s="17"/>
      <c r="Q265" s="17"/>
    </row>
    <row r="266" spans="2:17" x14ac:dyDescent="0.15">
      <c r="B266" s="1" t="s">
        <v>252</v>
      </c>
      <c r="C266" s="17"/>
      <c r="D266" s="17"/>
      <c r="E266" s="17"/>
      <c r="F266" s="17"/>
      <c r="G266" s="17"/>
      <c r="H266" s="17"/>
      <c r="I266" s="17"/>
      <c r="K266" s="17"/>
      <c r="N266" s="17"/>
    </row>
    <row r="267" spans="2:17" ht="12.6" thickBot="1" x14ac:dyDescent="0.2">
      <c r="B267" s="1" t="s">
        <v>614</v>
      </c>
      <c r="C267" s="17"/>
      <c r="D267" s="17"/>
      <c r="E267" s="17"/>
      <c r="F267" s="17"/>
      <c r="G267" s="17"/>
      <c r="H267" s="17"/>
      <c r="I267" s="17"/>
      <c r="K267" s="17"/>
      <c r="N267" s="17"/>
    </row>
    <row r="268" spans="2:17" x14ac:dyDescent="0.15">
      <c r="B268" s="57"/>
      <c r="C268" s="176"/>
      <c r="D268" s="177" t="s">
        <v>5</v>
      </c>
      <c r="E268" s="178" t="s">
        <v>55</v>
      </c>
      <c r="F268" s="179" t="s">
        <v>186</v>
      </c>
      <c r="G268" s="180" t="s">
        <v>226</v>
      </c>
      <c r="H268" s="92" t="s">
        <v>37</v>
      </c>
    </row>
    <row r="269" spans="2:17" x14ac:dyDescent="0.15">
      <c r="B269" s="44" t="s">
        <v>551</v>
      </c>
      <c r="C269" s="181" t="s">
        <v>253</v>
      </c>
      <c r="D269" s="182" t="s">
        <v>254</v>
      </c>
      <c r="E269" s="183" t="s">
        <v>255</v>
      </c>
      <c r="F269" s="184" t="s">
        <v>254</v>
      </c>
      <c r="G269" s="185" t="s">
        <v>255</v>
      </c>
      <c r="H269" s="186"/>
    </row>
    <row r="270" spans="2:17" x14ac:dyDescent="0.15">
      <c r="B270" s="44"/>
      <c r="C270" s="181"/>
      <c r="D270" s="182" t="s">
        <v>256</v>
      </c>
      <c r="E270" s="183" t="s">
        <v>257</v>
      </c>
      <c r="F270" s="184" t="s">
        <v>258</v>
      </c>
      <c r="G270" s="185" t="s">
        <v>257</v>
      </c>
      <c r="H270" s="186"/>
    </row>
    <row r="271" spans="2:17" x14ac:dyDescent="0.15">
      <c r="B271" s="44"/>
      <c r="C271" s="181"/>
      <c r="D271" s="134" t="s">
        <v>198</v>
      </c>
      <c r="E271" s="126" t="s">
        <v>198</v>
      </c>
      <c r="F271" s="187" t="s">
        <v>198</v>
      </c>
      <c r="G271" s="188" t="s">
        <v>198</v>
      </c>
      <c r="H271" s="186" t="s">
        <v>615</v>
      </c>
    </row>
    <row r="272" spans="2:17" x14ac:dyDescent="0.15">
      <c r="B272" s="6"/>
      <c r="C272" s="181"/>
      <c r="D272" s="189" t="s">
        <v>259</v>
      </c>
      <c r="E272" s="190"/>
      <c r="F272" s="191" t="s">
        <v>259</v>
      </c>
      <c r="G272" s="192"/>
      <c r="H272" s="186"/>
    </row>
    <row r="273" spans="2:13" x14ac:dyDescent="0.15">
      <c r="B273" s="80"/>
      <c r="C273" s="193"/>
      <c r="D273" s="182" t="s">
        <v>260</v>
      </c>
      <c r="E273" s="183"/>
      <c r="F273" s="184" t="s">
        <v>260</v>
      </c>
      <c r="G273" s="185"/>
      <c r="H273" s="186" t="s">
        <v>243</v>
      </c>
    </row>
    <row r="274" spans="2:13" x14ac:dyDescent="0.15">
      <c r="B274" s="113"/>
      <c r="C274" s="194"/>
      <c r="D274" s="195"/>
      <c r="E274" s="194"/>
      <c r="F274" s="196"/>
      <c r="G274" s="197"/>
      <c r="H274" s="101">
        <f>IF($E$12="-",-(F274*G274)/1000,(D274*E274*$E$12-F274*G274)/1000)</f>
        <v>0</v>
      </c>
    </row>
    <row r="275" spans="2:13" x14ac:dyDescent="0.15">
      <c r="B275" s="113"/>
      <c r="C275" s="199"/>
      <c r="D275" s="200"/>
      <c r="E275" s="199"/>
      <c r="F275" s="201"/>
      <c r="G275" s="202"/>
      <c r="H275" s="203">
        <f>IF($E$12="-",-(F275*G275)/1000,(D275*E275*$E$12-F275*G275)/1000)</f>
        <v>0</v>
      </c>
    </row>
    <row r="276" spans="2:13" x14ac:dyDescent="0.15">
      <c r="B276" s="25"/>
      <c r="C276" s="194"/>
      <c r="D276" s="195"/>
      <c r="E276" s="194"/>
      <c r="F276" s="196"/>
      <c r="G276" s="197"/>
      <c r="H276" s="204">
        <f>IF($E$12="-",-(F276*G276)/1000,(D276*E276*$E$12-F276*G276)/1000)</f>
        <v>0</v>
      </c>
    </row>
    <row r="277" spans="2:13" x14ac:dyDescent="0.15">
      <c r="B277" s="160"/>
      <c r="C277" s="199"/>
      <c r="D277" s="200"/>
      <c r="E277" s="199"/>
      <c r="F277" s="201"/>
      <c r="G277" s="202"/>
      <c r="H277" s="198">
        <f>IF($E$12="-",-(F277*G277)/1000,(D277*E277*$E$12-F277*G277)/1000)</f>
        <v>0</v>
      </c>
    </row>
    <row r="278" spans="2:13" ht="12.6" thickBot="1" x14ac:dyDescent="0.2">
      <c r="B278" s="109" t="s">
        <v>105</v>
      </c>
      <c r="C278" s="139"/>
      <c r="D278" s="205"/>
      <c r="E278" s="206"/>
      <c r="F278" s="207"/>
      <c r="G278" s="208"/>
      <c r="H278" s="55">
        <f>SUM(H274:H277)</f>
        <v>0</v>
      </c>
    </row>
    <row r="279" spans="2:13" x14ac:dyDescent="0.15">
      <c r="C279" s="17"/>
      <c r="D279" s="17"/>
      <c r="E279" s="17"/>
      <c r="F279" s="17"/>
      <c r="G279" s="17"/>
      <c r="H279" s="17"/>
      <c r="I279" s="17"/>
    </row>
    <row r="280" spans="2:13" ht="12.6" thickBot="1" x14ac:dyDescent="0.2">
      <c r="B280" s="1" t="s">
        <v>619</v>
      </c>
    </row>
    <row r="281" spans="2:13" x14ac:dyDescent="0.15">
      <c r="B281" s="57"/>
      <c r="C281" s="176" t="s">
        <v>184</v>
      </c>
      <c r="D281" s="18" t="s">
        <v>261</v>
      </c>
      <c r="E281" s="18" t="s">
        <v>262</v>
      </c>
      <c r="F281" s="18" t="s">
        <v>263</v>
      </c>
      <c r="G281" s="18" t="s">
        <v>620</v>
      </c>
      <c r="H281" s="18" t="s">
        <v>264</v>
      </c>
      <c r="I281" s="209" t="s">
        <v>265</v>
      </c>
      <c r="J281" s="19" t="s">
        <v>624</v>
      </c>
      <c r="K281" s="18" t="s">
        <v>626</v>
      </c>
      <c r="L281" s="18" t="s">
        <v>628</v>
      </c>
      <c r="M281" s="5" t="s">
        <v>18</v>
      </c>
    </row>
    <row r="282" spans="2:13" x14ac:dyDescent="0.15">
      <c r="B282" s="44" t="s">
        <v>551</v>
      </c>
      <c r="C282" s="181" t="s">
        <v>266</v>
      </c>
      <c r="D282" s="21" t="s">
        <v>267</v>
      </c>
      <c r="E282" s="21"/>
      <c r="F282" s="21" t="s">
        <v>269</v>
      </c>
      <c r="G282" s="21" t="s">
        <v>621</v>
      </c>
      <c r="H282" s="21"/>
      <c r="I282" s="210" t="s">
        <v>271</v>
      </c>
      <c r="J282" s="22" t="s">
        <v>625</v>
      </c>
      <c r="K282" s="21" t="s">
        <v>627</v>
      </c>
      <c r="L282" s="21" t="s">
        <v>271</v>
      </c>
      <c r="M282" s="8"/>
    </row>
    <row r="283" spans="2:13" x14ac:dyDescent="0.15">
      <c r="B283" s="44"/>
      <c r="C283" s="21"/>
      <c r="D283" s="21"/>
      <c r="E283" s="21" t="s">
        <v>268</v>
      </c>
      <c r="F283" s="21"/>
      <c r="G283" s="21" t="s">
        <v>622</v>
      </c>
      <c r="H283" s="21" t="s">
        <v>270</v>
      </c>
      <c r="I283" s="210" t="s">
        <v>202</v>
      </c>
      <c r="J283" s="22"/>
      <c r="K283" s="21"/>
      <c r="L283" s="21" t="s">
        <v>629</v>
      </c>
      <c r="M283" s="8" t="s">
        <v>275</v>
      </c>
    </row>
    <row r="284" spans="2:13" x14ac:dyDescent="0.15">
      <c r="B284" s="211"/>
      <c r="C284" s="65" t="s">
        <v>272</v>
      </c>
      <c r="D284" s="21" t="s">
        <v>273</v>
      </c>
      <c r="E284" s="21" t="s">
        <v>272</v>
      </c>
      <c r="F284" s="21" t="s">
        <v>274</v>
      </c>
      <c r="G284" s="21" t="s">
        <v>623</v>
      </c>
      <c r="H284" s="21" t="s">
        <v>274</v>
      </c>
      <c r="I284" s="210" t="s">
        <v>80</v>
      </c>
      <c r="J284" s="22" t="s">
        <v>272</v>
      </c>
      <c r="K284" s="21" t="s">
        <v>274</v>
      </c>
      <c r="L284" s="21" t="s">
        <v>80</v>
      </c>
      <c r="M284" s="8" t="s">
        <v>80</v>
      </c>
    </row>
    <row r="285" spans="2:13" s="17" customFormat="1" ht="12.6" thickBot="1" x14ac:dyDescent="0.2">
      <c r="B285" s="124"/>
      <c r="C285" s="128"/>
      <c r="D285" s="128"/>
      <c r="E285" s="128">
        <f>+C285*D285/100</f>
        <v>0</v>
      </c>
      <c r="F285" s="128"/>
      <c r="G285" s="128"/>
      <c r="H285" s="128">
        <f>+F285-G285</f>
        <v>0</v>
      </c>
      <c r="I285" s="212">
        <f>+E285*H285/1000</f>
        <v>0</v>
      </c>
      <c r="J285" s="39"/>
      <c r="K285" s="128"/>
      <c r="L285" s="103">
        <f>J285*K285/1000</f>
        <v>0</v>
      </c>
      <c r="M285" s="55">
        <f>+I285+L285</f>
        <v>0</v>
      </c>
    </row>
    <row r="287" spans="2:13" hidden="1" x14ac:dyDescent="0.15">
      <c r="B287" s="1" t="s">
        <v>276</v>
      </c>
      <c r="C287" s="56"/>
      <c r="D287" s="56"/>
      <c r="E287" s="56"/>
      <c r="F287" s="56"/>
      <c r="G287" s="56"/>
      <c r="H287" s="56"/>
      <c r="I287" s="56"/>
      <c r="J287" s="56"/>
      <c r="K287" s="56"/>
      <c r="L287" s="56"/>
    </row>
    <row r="288" spans="2:13" hidden="1" x14ac:dyDescent="0.15">
      <c r="B288" s="1" t="s">
        <v>277</v>
      </c>
      <c r="C288" s="56"/>
      <c r="D288" s="56"/>
      <c r="E288" s="56"/>
      <c r="F288" s="56"/>
      <c r="G288" s="56"/>
      <c r="H288" s="56"/>
      <c r="I288" s="56"/>
      <c r="J288" s="56"/>
      <c r="K288" s="56"/>
      <c r="L288" s="56"/>
    </row>
    <row r="289" spans="2:12" hidden="1" x14ac:dyDescent="0.15">
      <c r="B289" s="1" t="s">
        <v>278</v>
      </c>
      <c r="C289" s="56"/>
      <c r="D289" s="56"/>
      <c r="E289" s="56"/>
      <c r="F289" s="56"/>
      <c r="G289" s="56"/>
      <c r="H289" s="56"/>
      <c r="I289" s="56"/>
      <c r="J289" s="56"/>
      <c r="K289" s="56"/>
      <c r="L289" s="56"/>
    </row>
    <row r="290" spans="2:12" hidden="1" x14ac:dyDescent="0.15">
      <c r="B290" s="213" t="s">
        <v>107</v>
      </c>
      <c r="C290" s="214" t="s">
        <v>279</v>
      </c>
      <c r="D290" s="215"/>
      <c r="E290" s="216" t="s">
        <v>55</v>
      </c>
      <c r="F290" s="216" t="s">
        <v>186</v>
      </c>
      <c r="G290" s="217" t="s">
        <v>280</v>
      </c>
      <c r="H290" s="56"/>
      <c r="I290" s="56"/>
      <c r="J290" s="56"/>
      <c r="K290" s="56"/>
      <c r="L290" s="56"/>
    </row>
    <row r="291" spans="2:12" hidden="1" x14ac:dyDescent="0.15">
      <c r="B291" s="9"/>
      <c r="C291" s="56" t="s">
        <v>281</v>
      </c>
      <c r="D291" s="218" t="s">
        <v>282</v>
      </c>
      <c r="E291" s="218" t="s">
        <v>283</v>
      </c>
      <c r="F291" s="218" t="s">
        <v>284</v>
      </c>
      <c r="G291" s="219" t="s">
        <v>285</v>
      </c>
      <c r="H291" s="56"/>
      <c r="I291" s="56"/>
      <c r="J291" s="56"/>
      <c r="K291" s="56"/>
      <c r="L291" s="56"/>
    </row>
    <row r="292" spans="2:12" hidden="1" x14ac:dyDescent="0.15">
      <c r="B292" s="9"/>
      <c r="C292" s="56"/>
      <c r="D292" s="218"/>
      <c r="E292" s="218"/>
      <c r="F292" s="218"/>
      <c r="G292" s="220"/>
      <c r="H292" s="56"/>
      <c r="I292" s="56"/>
      <c r="J292" s="56"/>
      <c r="K292" s="56"/>
      <c r="L292" s="56"/>
    </row>
    <row r="293" spans="2:12" hidden="1" x14ac:dyDescent="0.15">
      <c r="B293" s="9" t="s">
        <v>286</v>
      </c>
      <c r="C293" s="56"/>
      <c r="D293" s="218" t="s">
        <v>287</v>
      </c>
      <c r="E293" s="218" t="s">
        <v>288</v>
      </c>
      <c r="F293" s="218" t="s">
        <v>289</v>
      </c>
      <c r="G293" s="221" t="s">
        <v>290</v>
      </c>
      <c r="H293" s="56"/>
      <c r="I293" s="56"/>
      <c r="J293" s="56"/>
      <c r="K293" s="56"/>
      <c r="L293" s="56"/>
    </row>
    <row r="294" spans="2:12" hidden="1" x14ac:dyDescent="0.15">
      <c r="B294" s="12"/>
      <c r="C294" s="68"/>
      <c r="D294" s="68"/>
      <c r="E294" s="68"/>
      <c r="F294" s="68"/>
      <c r="G294" s="222">
        <f>(+E294-F294)*D294</f>
        <v>0</v>
      </c>
      <c r="H294" s="56"/>
      <c r="I294" s="56"/>
      <c r="J294" s="56"/>
      <c r="K294" s="56"/>
      <c r="L294" s="56"/>
    </row>
    <row r="295" spans="2:12" hidden="1" x14ac:dyDescent="0.15">
      <c r="B295" s="12"/>
      <c r="C295" s="68"/>
      <c r="D295" s="68"/>
      <c r="E295" s="68"/>
      <c r="F295" s="68"/>
      <c r="G295" s="222">
        <f>(+E295-F295)*D295</f>
        <v>0</v>
      </c>
      <c r="H295" s="56"/>
      <c r="I295" s="56"/>
      <c r="J295" s="56"/>
      <c r="K295" s="56"/>
      <c r="L295" s="56"/>
    </row>
    <row r="296" spans="2:12" ht="12.6" hidden="1" thickBot="1" x14ac:dyDescent="0.2">
      <c r="B296" s="53" t="s">
        <v>291</v>
      </c>
      <c r="C296" s="223"/>
      <c r="D296" s="139"/>
      <c r="E296" s="139"/>
      <c r="F296" s="139"/>
      <c r="G296" s="55">
        <f>SUM(G294:G295)</f>
        <v>0</v>
      </c>
      <c r="H296" s="56"/>
      <c r="I296" s="56"/>
      <c r="J296" s="56"/>
      <c r="K296" s="56"/>
      <c r="L296" s="56"/>
    </row>
    <row r="297" spans="2:12" hidden="1" x14ac:dyDescent="0.15">
      <c r="C297" s="56"/>
      <c r="D297" s="56"/>
      <c r="E297" s="56"/>
      <c r="F297" s="56"/>
      <c r="G297" s="56"/>
      <c r="H297" s="56"/>
      <c r="I297" s="56"/>
      <c r="J297" s="56"/>
      <c r="K297" s="56"/>
      <c r="L297" s="56"/>
    </row>
    <row r="298" spans="2:12" hidden="1" x14ac:dyDescent="0.15">
      <c r="B298" s="1" t="s">
        <v>292</v>
      </c>
      <c r="C298" s="56"/>
      <c r="D298" s="56"/>
      <c r="E298" s="56"/>
      <c r="F298" s="56"/>
      <c r="G298" s="56"/>
      <c r="H298" s="56"/>
      <c r="I298" s="56"/>
      <c r="J298" s="56"/>
      <c r="K298" s="56"/>
      <c r="L298" s="56"/>
    </row>
    <row r="299" spans="2:12" hidden="1" x14ac:dyDescent="0.15">
      <c r="B299" s="213" t="s">
        <v>107</v>
      </c>
      <c r="C299" s="216" t="s">
        <v>293</v>
      </c>
      <c r="D299" s="224"/>
      <c r="E299" s="224" t="s">
        <v>294</v>
      </c>
      <c r="F299" s="224"/>
      <c r="G299" s="215"/>
    </row>
    <row r="300" spans="2:12" hidden="1" x14ac:dyDescent="0.15">
      <c r="B300" s="9" t="s">
        <v>295</v>
      </c>
      <c r="C300" s="218" t="s">
        <v>296</v>
      </c>
      <c r="D300" s="225" t="s">
        <v>297</v>
      </c>
      <c r="E300" s="226" t="s">
        <v>298</v>
      </c>
      <c r="F300" s="226" t="s">
        <v>15</v>
      </c>
      <c r="G300" s="226" t="s">
        <v>299</v>
      </c>
    </row>
    <row r="301" spans="2:12" hidden="1" x14ac:dyDescent="0.15">
      <c r="B301" s="9"/>
      <c r="C301" s="62"/>
      <c r="D301" s="227" t="s">
        <v>300</v>
      </c>
      <c r="E301" s="218" t="s">
        <v>301</v>
      </c>
      <c r="F301" s="218" t="s">
        <v>302</v>
      </c>
      <c r="G301" s="218" t="s">
        <v>303</v>
      </c>
    </row>
    <row r="302" spans="2:12" hidden="1" x14ac:dyDescent="0.15">
      <c r="B302" s="9"/>
      <c r="C302" s="218"/>
      <c r="D302" s="228"/>
      <c r="E302" s="218" t="s">
        <v>304</v>
      </c>
      <c r="F302" s="218"/>
      <c r="G302" s="218" t="s">
        <v>305</v>
      </c>
    </row>
    <row r="303" spans="2:12" hidden="1" x14ac:dyDescent="0.15">
      <c r="B303" s="9" t="s">
        <v>306</v>
      </c>
      <c r="C303" s="218" t="s">
        <v>307</v>
      </c>
      <c r="D303" s="228" t="s">
        <v>308</v>
      </c>
      <c r="E303" s="218" t="s">
        <v>309</v>
      </c>
      <c r="F303" s="229" t="s">
        <v>310</v>
      </c>
      <c r="G303" s="218" t="s">
        <v>311</v>
      </c>
    </row>
    <row r="304" spans="2:12" hidden="1" x14ac:dyDescent="0.15">
      <c r="B304" s="12"/>
      <c r="C304" s="68"/>
      <c r="D304" s="68"/>
      <c r="E304" s="135">
        <f>+C304*D304</f>
        <v>0</v>
      </c>
      <c r="F304" s="68"/>
      <c r="G304" s="68">
        <f>+E304*F304/1000</f>
        <v>0</v>
      </c>
    </row>
    <row r="305" spans="2:12" hidden="1" x14ac:dyDescent="0.15">
      <c r="B305" s="12"/>
      <c r="C305" s="68"/>
      <c r="D305" s="68"/>
      <c r="E305" s="135">
        <f>+C305*D305</f>
        <v>0</v>
      </c>
      <c r="F305" s="68"/>
      <c r="G305" s="68">
        <f>+E305*F305/1000</f>
        <v>0</v>
      </c>
    </row>
    <row r="306" spans="2:12" ht="12.6" hidden="1" thickBot="1" x14ac:dyDescent="0.2">
      <c r="B306" s="9" t="s">
        <v>291</v>
      </c>
      <c r="C306" s="230"/>
      <c r="D306" s="231"/>
      <c r="E306" s="230"/>
      <c r="F306" s="231"/>
      <c r="G306" s="128">
        <f>SUM(G304:G305)</f>
        <v>0</v>
      </c>
    </row>
    <row r="307" spans="2:12" hidden="1" x14ac:dyDescent="0.15">
      <c r="B307" s="60"/>
      <c r="C307" s="232"/>
      <c r="D307" s="232"/>
      <c r="E307" s="233"/>
      <c r="F307" s="233"/>
      <c r="G307" s="233"/>
      <c r="H307" s="234"/>
      <c r="I307" s="234"/>
    </row>
    <row r="308" spans="2:12" hidden="1" x14ac:dyDescent="0.15">
      <c r="C308" s="56"/>
      <c r="D308" s="56"/>
      <c r="E308" s="234"/>
      <c r="F308" s="235"/>
      <c r="G308" s="224"/>
      <c r="H308" s="224" t="s">
        <v>312</v>
      </c>
      <c r="I308" s="224"/>
      <c r="J308" s="236"/>
      <c r="K308" s="234"/>
      <c r="L308" s="234"/>
    </row>
    <row r="309" spans="2:12" hidden="1" x14ac:dyDescent="0.15">
      <c r="C309" s="56"/>
      <c r="D309" s="56"/>
      <c r="E309" s="234"/>
      <c r="F309" s="237" t="s">
        <v>313</v>
      </c>
      <c r="G309" s="226" t="s">
        <v>314</v>
      </c>
      <c r="H309" s="226" t="s">
        <v>315</v>
      </c>
      <c r="I309" s="26" t="s">
        <v>316</v>
      </c>
      <c r="J309" s="238" t="s">
        <v>18</v>
      </c>
      <c r="K309" s="234"/>
    </row>
    <row r="310" spans="2:12" hidden="1" x14ac:dyDescent="0.15">
      <c r="C310" s="56"/>
      <c r="D310" s="56"/>
      <c r="E310" s="234"/>
      <c r="F310" s="239" t="s">
        <v>300</v>
      </c>
      <c r="G310" s="218" t="s">
        <v>301</v>
      </c>
      <c r="H310" s="218" t="s">
        <v>302</v>
      </c>
      <c r="I310" s="240" t="s">
        <v>303</v>
      </c>
      <c r="J310" s="219"/>
      <c r="K310" s="234"/>
    </row>
    <row r="311" spans="2:12" hidden="1" x14ac:dyDescent="0.15">
      <c r="C311" s="56"/>
      <c r="D311" s="56"/>
      <c r="E311" s="234"/>
      <c r="F311" s="239"/>
      <c r="G311" s="218" t="s">
        <v>317</v>
      </c>
      <c r="H311" s="218"/>
      <c r="I311" s="240" t="s">
        <v>318</v>
      </c>
      <c r="J311" s="219" t="s">
        <v>319</v>
      </c>
      <c r="K311" s="234"/>
    </row>
    <row r="312" spans="2:12" hidden="1" x14ac:dyDescent="0.15">
      <c r="C312" s="56"/>
      <c r="D312" s="56"/>
      <c r="E312" s="234"/>
      <c r="F312" s="241" t="s">
        <v>308</v>
      </c>
      <c r="G312" s="218" t="s">
        <v>309</v>
      </c>
      <c r="H312" s="229" t="s">
        <v>310</v>
      </c>
      <c r="I312" s="240" t="s">
        <v>311</v>
      </c>
      <c r="J312" s="221" t="s">
        <v>311</v>
      </c>
      <c r="K312" s="234"/>
    </row>
    <row r="313" spans="2:12" hidden="1" x14ac:dyDescent="0.15">
      <c r="C313" s="56"/>
      <c r="D313" s="56"/>
      <c r="E313" s="234"/>
      <c r="F313" s="123"/>
      <c r="G313" s="135">
        <f>+C304*F313</f>
        <v>0</v>
      </c>
      <c r="H313" s="68"/>
      <c r="I313" s="30">
        <f>+G313*H313/1000</f>
        <v>0</v>
      </c>
      <c r="J313" s="32"/>
      <c r="K313" s="234"/>
    </row>
    <row r="314" spans="2:12" hidden="1" x14ac:dyDescent="0.15">
      <c r="C314" s="56"/>
      <c r="D314" s="56"/>
      <c r="E314" s="234"/>
      <c r="F314" s="123"/>
      <c r="G314" s="135">
        <f>+C305*F314</f>
        <v>0</v>
      </c>
      <c r="H314" s="68"/>
      <c r="I314" s="30">
        <f>+G314*H314/1000</f>
        <v>0</v>
      </c>
      <c r="J314" s="32"/>
      <c r="K314" s="234"/>
    </row>
    <row r="315" spans="2:12" ht="12.6" hidden="1" thickBot="1" x14ac:dyDescent="0.2">
      <c r="C315" s="56"/>
      <c r="D315" s="56"/>
      <c r="E315" s="234"/>
      <c r="F315" s="207"/>
      <c r="G315" s="206"/>
      <c r="H315" s="139"/>
      <c r="I315" s="73">
        <f>SUM(I313:I314)</f>
        <v>0</v>
      </c>
      <c r="J315" s="55">
        <f>+G306-I315</f>
        <v>0</v>
      </c>
      <c r="K315" s="234"/>
    </row>
    <row r="316" spans="2:12" hidden="1" x14ac:dyDescent="0.15">
      <c r="C316" s="56"/>
      <c r="D316" s="56"/>
      <c r="E316" s="234"/>
      <c r="F316" s="234"/>
      <c r="G316" s="234"/>
      <c r="H316" s="234"/>
      <c r="I316" s="17"/>
      <c r="J316" s="234"/>
      <c r="K316" s="234"/>
    </row>
    <row r="317" spans="2:12" hidden="1" x14ac:dyDescent="0.15">
      <c r="C317" s="56"/>
      <c r="D317" s="56"/>
      <c r="E317" s="56"/>
      <c r="F317" s="56"/>
      <c r="G317" s="56"/>
      <c r="H317" s="56"/>
      <c r="I317" s="56"/>
      <c r="J317" s="56"/>
      <c r="K317" s="56"/>
      <c r="L317" s="56"/>
    </row>
    <row r="318" spans="2:12" hidden="1" x14ac:dyDescent="0.15">
      <c r="B318" s="1" t="s">
        <v>320</v>
      </c>
      <c r="C318" s="56"/>
      <c r="D318" s="56"/>
      <c r="E318" s="56"/>
      <c r="F318" s="56"/>
      <c r="G318" s="56"/>
      <c r="H318" s="56"/>
      <c r="I318" s="56"/>
      <c r="J318" s="56"/>
      <c r="K318" s="56"/>
      <c r="L318" s="56"/>
    </row>
    <row r="319" spans="2:12" hidden="1" x14ac:dyDescent="0.15">
      <c r="B319" s="213" t="s">
        <v>107</v>
      </c>
      <c r="C319" s="214" t="s">
        <v>321</v>
      </c>
      <c r="D319" s="224"/>
      <c r="E319" s="224"/>
      <c r="F319" s="235" t="s">
        <v>322</v>
      </c>
      <c r="G319" s="224"/>
      <c r="H319" s="215"/>
      <c r="I319" s="217"/>
      <c r="J319" s="56"/>
      <c r="K319" s="56"/>
      <c r="L319" s="56"/>
    </row>
    <row r="320" spans="2:12" hidden="1" x14ac:dyDescent="0.15">
      <c r="B320" s="9" t="s">
        <v>295</v>
      </c>
      <c r="C320" s="226" t="s">
        <v>323</v>
      </c>
      <c r="D320" s="226" t="s">
        <v>324</v>
      </c>
      <c r="E320" s="26" t="s">
        <v>325</v>
      </c>
      <c r="F320" s="237" t="s">
        <v>326</v>
      </c>
      <c r="G320" s="226" t="s">
        <v>327</v>
      </c>
      <c r="H320" s="226" t="s">
        <v>328</v>
      </c>
      <c r="I320" s="219" t="s">
        <v>18</v>
      </c>
      <c r="J320" s="56"/>
      <c r="K320" s="56"/>
      <c r="L320" s="56"/>
    </row>
    <row r="321" spans="2:12" hidden="1" x14ac:dyDescent="0.15">
      <c r="B321" s="9"/>
      <c r="C321" s="218"/>
      <c r="D321" s="218"/>
      <c r="E321" s="240" t="s">
        <v>329</v>
      </c>
      <c r="F321" s="239"/>
      <c r="G321" s="218"/>
      <c r="H321" s="218" t="s">
        <v>330</v>
      </c>
      <c r="I321" s="219" t="s">
        <v>331</v>
      </c>
      <c r="J321" s="56"/>
      <c r="K321" s="56"/>
      <c r="L321" s="56"/>
    </row>
    <row r="322" spans="2:12" hidden="1" x14ac:dyDescent="0.15">
      <c r="B322" s="9" t="s">
        <v>332</v>
      </c>
      <c r="C322" s="218" t="s">
        <v>288</v>
      </c>
      <c r="D322" s="218" t="s">
        <v>333</v>
      </c>
      <c r="E322" s="242" t="s">
        <v>334</v>
      </c>
      <c r="F322" s="239" t="s">
        <v>335</v>
      </c>
      <c r="G322" s="218" t="s">
        <v>336</v>
      </c>
      <c r="H322" s="229" t="s">
        <v>334</v>
      </c>
      <c r="I322" s="221" t="s">
        <v>28</v>
      </c>
      <c r="J322" s="56"/>
      <c r="K322" s="56"/>
      <c r="L322" s="56"/>
    </row>
    <row r="323" spans="2:12" hidden="1" x14ac:dyDescent="0.15">
      <c r="B323" s="12"/>
      <c r="C323" s="68"/>
      <c r="D323" s="68"/>
      <c r="E323" s="243">
        <f>+C323*D323/1000</f>
        <v>0</v>
      </c>
      <c r="F323" s="123"/>
      <c r="G323" s="68"/>
      <c r="H323" s="244">
        <f>+F323*G323/1000</f>
        <v>0</v>
      </c>
      <c r="I323" s="99">
        <f>+H323-E323</f>
        <v>0</v>
      </c>
      <c r="J323" s="56"/>
      <c r="K323" s="56"/>
      <c r="L323" s="56"/>
    </row>
    <row r="324" spans="2:12" hidden="1" x14ac:dyDescent="0.15">
      <c r="B324" s="12"/>
      <c r="C324" s="69"/>
      <c r="D324" s="69"/>
      <c r="E324" s="243">
        <f>+C324*D324/1000</f>
        <v>0</v>
      </c>
      <c r="F324" s="123"/>
      <c r="G324" s="68"/>
      <c r="H324" s="244">
        <f>+F324*G324/1000</f>
        <v>0</v>
      </c>
      <c r="I324" s="99">
        <f>+H324-E324</f>
        <v>0</v>
      </c>
      <c r="J324" s="56"/>
      <c r="K324" s="56"/>
      <c r="L324" s="56"/>
    </row>
    <row r="325" spans="2:12" ht="12.6" hidden="1" thickBot="1" x14ac:dyDescent="0.2">
      <c r="B325" s="53" t="s">
        <v>291</v>
      </c>
      <c r="C325" s="245"/>
      <c r="D325" s="245"/>
      <c r="E325" s="73">
        <f>SUM(E323:E324)</f>
        <v>0</v>
      </c>
      <c r="F325" s="207"/>
      <c r="G325" s="139"/>
      <c r="H325" s="128">
        <f>SUM(H323:H324)</f>
        <v>0</v>
      </c>
      <c r="I325" s="55">
        <f>SUM(I323:I324)</f>
        <v>0</v>
      </c>
      <c r="J325" s="56"/>
      <c r="K325" s="56"/>
      <c r="L325" s="56"/>
    </row>
    <row r="326" spans="2:12" hidden="1" x14ac:dyDescent="0.15">
      <c r="C326" s="56"/>
      <c r="D326" s="56"/>
      <c r="E326" s="56"/>
      <c r="F326" s="56"/>
      <c r="G326" s="56"/>
      <c r="H326" s="56"/>
      <c r="I326" s="56"/>
      <c r="J326" s="56"/>
      <c r="K326" s="56"/>
      <c r="L326" s="56"/>
    </row>
    <row r="327" spans="2:12" hidden="1" x14ac:dyDescent="0.15">
      <c r="B327" s="1" t="s">
        <v>337</v>
      </c>
      <c r="C327" s="56"/>
      <c r="D327" s="56"/>
      <c r="E327" s="56"/>
      <c r="F327" s="56"/>
      <c r="G327" s="56"/>
      <c r="H327" s="56"/>
      <c r="I327" s="56"/>
      <c r="J327" s="56"/>
      <c r="K327" s="56"/>
      <c r="L327" s="56"/>
    </row>
    <row r="328" spans="2:12" hidden="1" x14ac:dyDescent="0.15">
      <c r="C328" s="246" t="s">
        <v>338</v>
      </c>
      <c r="D328" s="247"/>
      <c r="E328" s="56"/>
      <c r="F328" s="56"/>
      <c r="G328" s="56"/>
      <c r="H328" s="56"/>
      <c r="I328" s="56"/>
      <c r="J328" s="56"/>
      <c r="K328" s="56"/>
      <c r="L328" s="56"/>
    </row>
    <row r="329" spans="2:12" hidden="1" x14ac:dyDescent="0.15">
      <c r="C329" s="30">
        <f>+G296+J315+I325</f>
        <v>0</v>
      </c>
      <c r="D329" s="248" t="s">
        <v>339</v>
      </c>
      <c r="E329" s="56"/>
      <c r="F329" s="56"/>
      <c r="G329" s="56"/>
      <c r="H329" s="56"/>
      <c r="I329" s="56"/>
      <c r="J329" s="56"/>
      <c r="K329" s="56"/>
      <c r="L329" s="56"/>
    </row>
    <row r="330" spans="2:12" hidden="1" x14ac:dyDescent="0.15">
      <c r="C330" s="56"/>
      <c r="D330" s="56"/>
      <c r="E330" s="56"/>
      <c r="F330" s="56"/>
      <c r="G330" s="56"/>
      <c r="H330" s="56"/>
      <c r="I330" s="56"/>
      <c r="J330" s="56"/>
      <c r="K330" s="56"/>
      <c r="L330" s="56"/>
    </row>
    <row r="331" spans="2:12" hidden="1" x14ac:dyDescent="0.15">
      <c r="C331" s="56"/>
      <c r="D331" s="56"/>
      <c r="E331" s="56"/>
      <c r="F331" s="56"/>
      <c r="G331" s="56"/>
      <c r="H331" s="56"/>
      <c r="I331" s="56"/>
      <c r="J331" s="56"/>
      <c r="K331" s="56"/>
      <c r="L331" s="56"/>
    </row>
    <row r="332" spans="2:12" hidden="1" x14ac:dyDescent="0.15">
      <c r="C332" s="56"/>
      <c r="D332" s="56"/>
      <c r="E332" s="56"/>
      <c r="F332" s="56"/>
      <c r="G332" s="56"/>
      <c r="H332" s="56"/>
      <c r="I332" s="56"/>
      <c r="J332" s="56"/>
      <c r="K332" s="56"/>
      <c r="L332" s="56"/>
    </row>
    <row r="333" spans="2:12" hidden="1" x14ac:dyDescent="0.15">
      <c r="C333" s="56"/>
      <c r="D333" s="56"/>
      <c r="E333" s="56"/>
      <c r="F333" s="56"/>
      <c r="G333" s="56"/>
      <c r="H333" s="56"/>
      <c r="I333" s="56"/>
      <c r="J333" s="56"/>
      <c r="K333" s="56"/>
      <c r="L333" s="56"/>
    </row>
    <row r="334" spans="2:12" hidden="1" x14ac:dyDescent="0.15">
      <c r="B334" s="1" t="s">
        <v>340</v>
      </c>
      <c r="C334" s="56"/>
      <c r="D334" s="56"/>
      <c r="E334" s="56"/>
      <c r="F334" s="56"/>
      <c r="G334" s="56"/>
      <c r="H334" s="56"/>
      <c r="I334" s="56"/>
      <c r="J334" s="56"/>
      <c r="K334" s="56"/>
      <c r="L334" s="56"/>
    </row>
    <row r="335" spans="2:12" hidden="1" x14ac:dyDescent="0.15">
      <c r="B335" s="1" t="s">
        <v>341</v>
      </c>
      <c r="C335" s="56"/>
      <c r="D335" s="56"/>
      <c r="E335" s="56"/>
      <c r="F335" s="56"/>
      <c r="G335" s="56"/>
      <c r="H335" s="56"/>
      <c r="I335" s="56"/>
      <c r="J335" s="56"/>
      <c r="K335" s="56"/>
      <c r="L335" s="56"/>
    </row>
    <row r="336" spans="2:12" hidden="1" x14ac:dyDescent="0.15">
      <c r="B336" s="213" t="s">
        <v>107</v>
      </c>
      <c r="C336" s="232" t="s">
        <v>184</v>
      </c>
      <c r="D336" s="249" t="s">
        <v>55</v>
      </c>
      <c r="E336" s="250" t="s">
        <v>186</v>
      </c>
      <c r="F336" s="217" t="s">
        <v>18</v>
      </c>
      <c r="J336" s="56"/>
      <c r="K336" s="56"/>
      <c r="L336" s="56"/>
    </row>
    <row r="337" spans="2:12" hidden="1" x14ac:dyDescent="0.15">
      <c r="B337" s="9"/>
      <c r="C337" s="56" t="s">
        <v>342</v>
      </c>
      <c r="D337" s="240" t="s">
        <v>283</v>
      </c>
      <c r="E337" s="239" t="s">
        <v>283</v>
      </c>
      <c r="F337" s="219" t="s">
        <v>285</v>
      </c>
      <c r="J337" s="56"/>
      <c r="K337" s="56"/>
      <c r="L337" s="56"/>
    </row>
    <row r="338" spans="2:12" hidden="1" x14ac:dyDescent="0.15">
      <c r="B338" s="9"/>
      <c r="C338" s="56" t="s">
        <v>343</v>
      </c>
      <c r="D338" s="240"/>
      <c r="E338" s="239"/>
      <c r="F338" s="219"/>
      <c r="J338" s="56"/>
      <c r="K338" s="56"/>
      <c r="L338" s="56"/>
    </row>
    <row r="339" spans="2:12" hidden="1" x14ac:dyDescent="0.15">
      <c r="B339" s="9" t="s">
        <v>344</v>
      </c>
      <c r="C339" s="56" t="s">
        <v>345</v>
      </c>
      <c r="D339" s="240" t="s">
        <v>346</v>
      </c>
      <c r="E339" s="239" t="s">
        <v>347</v>
      </c>
      <c r="F339" s="219" t="s">
        <v>311</v>
      </c>
      <c r="J339" s="56"/>
      <c r="K339" s="56"/>
      <c r="L339" s="56"/>
    </row>
    <row r="340" spans="2:12" hidden="1" x14ac:dyDescent="0.15">
      <c r="B340" s="12"/>
      <c r="C340" s="68"/>
      <c r="D340" s="30"/>
      <c r="E340" s="123"/>
      <c r="F340" s="251">
        <f>(+D340-E340)*C340/1000</f>
        <v>0</v>
      </c>
      <c r="J340" s="56"/>
      <c r="K340" s="56"/>
      <c r="L340" s="56"/>
    </row>
    <row r="341" spans="2:12" hidden="1" x14ac:dyDescent="0.15">
      <c r="B341" s="12"/>
      <c r="C341" s="68"/>
      <c r="D341" s="30"/>
      <c r="E341" s="123"/>
      <c r="F341" s="251">
        <f>(+D341-E341)*C341/1000</f>
        <v>0</v>
      </c>
      <c r="J341" s="56"/>
      <c r="K341" s="56"/>
      <c r="L341" s="56"/>
    </row>
    <row r="342" spans="2:12" ht="12.6" hidden="1" thickBot="1" x14ac:dyDescent="0.2">
      <c r="B342" s="53" t="s">
        <v>291</v>
      </c>
      <c r="C342" s="138">
        <f>SUM(C340:C341)</f>
        <v>0</v>
      </c>
      <c r="D342" s="206"/>
      <c r="E342" s="207"/>
      <c r="F342" s="55">
        <f>SUM(F340:F341)</f>
        <v>0</v>
      </c>
      <c r="J342" s="56"/>
      <c r="K342" s="56"/>
      <c r="L342" s="56"/>
    </row>
    <row r="343" spans="2:12" hidden="1" x14ac:dyDescent="0.15">
      <c r="C343" s="56"/>
      <c r="D343" s="56"/>
      <c r="E343" s="56"/>
      <c r="F343" s="56"/>
      <c r="J343" s="56"/>
      <c r="K343" s="56"/>
      <c r="L343" s="56"/>
    </row>
    <row r="344" spans="2:12" hidden="1" x14ac:dyDescent="0.15">
      <c r="C344" s="56"/>
      <c r="D344" s="56"/>
      <c r="E344" s="56"/>
      <c r="F344" s="56"/>
      <c r="J344" s="56"/>
      <c r="K344" s="56"/>
      <c r="L344" s="56"/>
    </row>
    <row r="345" spans="2:12" hidden="1" x14ac:dyDescent="0.15">
      <c r="B345" s="1" t="s">
        <v>348</v>
      </c>
      <c r="C345" s="56"/>
      <c r="D345" s="56"/>
      <c r="E345" s="56"/>
      <c r="F345" s="56"/>
      <c r="J345" s="56"/>
      <c r="K345" s="56"/>
      <c r="L345" s="56"/>
    </row>
    <row r="346" spans="2:12" hidden="1" x14ac:dyDescent="0.15">
      <c r="B346" s="213" t="s">
        <v>107</v>
      </c>
      <c r="C346" s="214"/>
      <c r="D346" s="224" t="s">
        <v>349</v>
      </c>
      <c r="E346" s="224"/>
      <c r="F346" s="252"/>
      <c r="G346" s="253" t="s">
        <v>350</v>
      </c>
      <c r="H346" s="253"/>
      <c r="I346" s="254" t="s">
        <v>18</v>
      </c>
    </row>
    <row r="347" spans="2:12" hidden="1" x14ac:dyDescent="0.15">
      <c r="B347" s="9"/>
      <c r="C347" s="228" t="s">
        <v>351</v>
      </c>
      <c r="D347" s="56" t="s">
        <v>352</v>
      </c>
      <c r="E347" s="66" t="s">
        <v>353</v>
      </c>
      <c r="F347" s="255" t="s">
        <v>354</v>
      </c>
      <c r="G347" s="17" t="s">
        <v>355</v>
      </c>
      <c r="H347" s="256" t="s">
        <v>356</v>
      </c>
      <c r="I347" s="257"/>
    </row>
    <row r="348" spans="2:12" hidden="1" x14ac:dyDescent="0.15">
      <c r="B348" s="9"/>
      <c r="C348" s="228" t="s">
        <v>357</v>
      </c>
      <c r="D348" s="56" t="s">
        <v>358</v>
      </c>
      <c r="E348" s="66" t="s">
        <v>359</v>
      </c>
      <c r="F348" s="258" t="s">
        <v>357</v>
      </c>
      <c r="G348" s="17" t="s">
        <v>358</v>
      </c>
      <c r="H348" s="256" t="s">
        <v>360</v>
      </c>
      <c r="I348" s="257" t="s">
        <v>361</v>
      </c>
    </row>
    <row r="349" spans="2:12" hidden="1" x14ac:dyDescent="0.15">
      <c r="B349" s="9"/>
      <c r="C349" s="228"/>
      <c r="D349" s="56"/>
      <c r="E349" s="240" t="s">
        <v>362</v>
      </c>
      <c r="F349" s="258"/>
      <c r="G349" s="17"/>
      <c r="H349" s="256" t="s">
        <v>363</v>
      </c>
      <c r="I349" s="257"/>
    </row>
    <row r="350" spans="2:12" hidden="1" x14ac:dyDescent="0.15">
      <c r="B350" s="23" t="s">
        <v>364</v>
      </c>
      <c r="C350" s="228" t="s">
        <v>365</v>
      </c>
      <c r="D350" s="56" t="s">
        <v>366</v>
      </c>
      <c r="E350" s="240" t="s">
        <v>367</v>
      </c>
      <c r="F350" s="259" t="s">
        <v>365</v>
      </c>
      <c r="G350" s="17" t="s">
        <v>366</v>
      </c>
      <c r="H350" s="256" t="s">
        <v>367</v>
      </c>
      <c r="I350" s="260" t="s">
        <v>367</v>
      </c>
    </row>
    <row r="351" spans="2:12" s="17" customFormat="1" hidden="1" x14ac:dyDescent="0.15">
      <c r="B351" s="261"/>
      <c r="C351" s="68"/>
      <c r="D351" s="68"/>
      <c r="E351" s="30">
        <f>+C351*D351/1000</f>
        <v>0</v>
      </c>
      <c r="F351" s="123"/>
      <c r="G351" s="68"/>
      <c r="H351" s="30">
        <f>+F351*G351/1000</f>
        <v>0</v>
      </c>
      <c r="I351" s="32"/>
    </row>
    <row r="352" spans="2:12" s="17" customFormat="1" hidden="1" x14ac:dyDescent="0.15">
      <c r="B352" s="261"/>
      <c r="C352" s="68"/>
      <c r="D352" s="68"/>
      <c r="E352" s="30">
        <f>+C352*D352/1000</f>
        <v>0</v>
      </c>
      <c r="F352" s="123"/>
      <c r="G352" s="68"/>
      <c r="H352" s="30">
        <f>+F352*G352/1000</f>
        <v>0</v>
      </c>
      <c r="I352" s="262"/>
    </row>
    <row r="353" spans="2:12" s="17" customFormat="1" ht="12.6" hidden="1" thickBot="1" x14ac:dyDescent="0.2">
      <c r="B353" s="263" t="s">
        <v>291</v>
      </c>
      <c r="C353" s="70"/>
      <c r="D353" s="71"/>
      <c r="E353" s="264">
        <f>SUM(E351:E352)</f>
        <v>0</v>
      </c>
      <c r="F353" s="265"/>
      <c r="G353" s="71"/>
      <c r="H353" s="266">
        <f>SUM(H351:H352)</f>
        <v>0</v>
      </c>
      <c r="I353" s="267">
        <f>+E353-H353</f>
        <v>0</v>
      </c>
    </row>
    <row r="354" spans="2:12" s="17" customFormat="1" hidden="1" x14ac:dyDescent="0.15">
      <c r="E354" s="182"/>
      <c r="F354" s="182"/>
      <c r="H354" s="182"/>
      <c r="I354" s="182"/>
    </row>
    <row r="355" spans="2:12" hidden="1" x14ac:dyDescent="0.15">
      <c r="B355" s="1" t="s">
        <v>368</v>
      </c>
      <c r="C355" s="56"/>
      <c r="D355" s="56"/>
      <c r="E355" s="56"/>
      <c r="F355" s="56"/>
      <c r="G355" s="56"/>
      <c r="H355" s="56"/>
      <c r="I355" s="56"/>
      <c r="J355" s="56"/>
      <c r="K355" s="56"/>
      <c r="L355" s="56"/>
    </row>
    <row r="356" spans="2:12" hidden="1" x14ac:dyDescent="0.15">
      <c r="B356" s="213" t="s">
        <v>107</v>
      </c>
      <c r="C356" s="214" t="s">
        <v>369</v>
      </c>
      <c r="D356" s="224"/>
      <c r="E356" s="224"/>
      <c r="F356" s="235" t="s">
        <v>370</v>
      </c>
      <c r="G356" s="224"/>
      <c r="H356" s="215"/>
      <c r="I356" s="217"/>
      <c r="J356" s="56"/>
      <c r="K356" s="56"/>
      <c r="L356" s="56"/>
    </row>
    <row r="357" spans="2:12" hidden="1" x14ac:dyDescent="0.15">
      <c r="B357" s="9" t="s">
        <v>295</v>
      </c>
      <c r="C357" s="226" t="s">
        <v>323</v>
      </c>
      <c r="D357" s="226" t="s">
        <v>324</v>
      </c>
      <c r="E357" s="26" t="s">
        <v>325</v>
      </c>
      <c r="F357" s="237" t="s">
        <v>326</v>
      </c>
      <c r="G357" s="226" t="s">
        <v>327</v>
      </c>
      <c r="H357" s="226" t="s">
        <v>328</v>
      </c>
      <c r="I357" s="219" t="s">
        <v>18</v>
      </c>
      <c r="J357" s="56"/>
      <c r="K357" s="56"/>
      <c r="L357" s="56"/>
    </row>
    <row r="358" spans="2:12" hidden="1" x14ac:dyDescent="0.15">
      <c r="B358" s="9"/>
      <c r="C358" s="218"/>
      <c r="D358" s="218"/>
      <c r="E358" s="240" t="s">
        <v>329</v>
      </c>
      <c r="F358" s="239"/>
      <c r="G358" s="218"/>
      <c r="H358" s="218" t="s">
        <v>330</v>
      </c>
      <c r="I358" s="219" t="s">
        <v>331</v>
      </c>
      <c r="J358" s="56"/>
      <c r="K358" s="56"/>
      <c r="L358" s="56"/>
    </row>
    <row r="359" spans="2:12" hidden="1" x14ac:dyDescent="0.15">
      <c r="B359" s="9" t="s">
        <v>371</v>
      </c>
      <c r="C359" s="218" t="s">
        <v>288</v>
      </c>
      <c r="D359" s="218" t="s">
        <v>372</v>
      </c>
      <c r="E359" s="242" t="s">
        <v>334</v>
      </c>
      <c r="F359" s="239" t="s">
        <v>373</v>
      </c>
      <c r="G359" s="218" t="s">
        <v>333</v>
      </c>
      <c r="H359" s="229" t="s">
        <v>334</v>
      </c>
      <c r="I359" s="221" t="s">
        <v>28</v>
      </c>
      <c r="J359" s="56"/>
      <c r="K359" s="56"/>
      <c r="L359" s="56"/>
    </row>
    <row r="360" spans="2:12" hidden="1" x14ac:dyDescent="0.15">
      <c r="B360" s="12"/>
      <c r="C360" s="69"/>
      <c r="D360" s="69"/>
      <c r="E360" s="243">
        <f>+C360*D360/1000</f>
        <v>0</v>
      </c>
      <c r="F360" s="268"/>
      <c r="G360" s="69"/>
      <c r="H360" s="244">
        <f>+F360*G360/1000</f>
        <v>0</v>
      </c>
      <c r="I360" s="99">
        <f>+H360-E360</f>
        <v>0</v>
      </c>
      <c r="J360" s="56"/>
      <c r="K360" s="56"/>
      <c r="L360" s="56"/>
    </row>
    <row r="361" spans="2:12" hidden="1" x14ac:dyDescent="0.15">
      <c r="B361" s="12"/>
      <c r="C361" s="69"/>
      <c r="D361" s="69"/>
      <c r="E361" s="243">
        <f>+C361*D361/1000</f>
        <v>0</v>
      </c>
      <c r="F361" s="268"/>
      <c r="G361" s="69"/>
      <c r="H361" s="244">
        <f>+F361*G361/1000</f>
        <v>0</v>
      </c>
      <c r="I361" s="99">
        <f>+H361-E361</f>
        <v>0</v>
      </c>
      <c r="J361" s="56"/>
      <c r="K361" s="56"/>
      <c r="L361" s="56"/>
    </row>
    <row r="362" spans="2:12" ht="12.6" hidden="1" thickBot="1" x14ac:dyDescent="0.2">
      <c r="B362" s="53" t="s">
        <v>291</v>
      </c>
      <c r="C362" s="245"/>
      <c r="D362" s="245"/>
      <c r="E362" s="73">
        <f>SUM(E360:E361)</f>
        <v>0</v>
      </c>
      <c r="F362" s="269"/>
      <c r="G362" s="245"/>
      <c r="H362" s="128">
        <f>SUM(H360:H361)</f>
        <v>0</v>
      </c>
      <c r="I362" s="55">
        <f>SUM(I360:I361)</f>
        <v>0</v>
      </c>
      <c r="J362" s="56"/>
      <c r="K362" s="56"/>
      <c r="L362" s="56"/>
    </row>
    <row r="363" spans="2:12" hidden="1" x14ac:dyDescent="0.15">
      <c r="C363" s="56"/>
      <c r="D363" s="56"/>
      <c r="E363" s="56"/>
      <c r="F363" s="56"/>
      <c r="G363" s="56"/>
      <c r="H363" s="56"/>
      <c r="I363" s="56"/>
      <c r="J363" s="56"/>
      <c r="K363" s="56"/>
      <c r="L363" s="56"/>
    </row>
    <row r="364" spans="2:12" hidden="1" x14ac:dyDescent="0.15">
      <c r="C364" s="56"/>
      <c r="D364" s="56"/>
      <c r="E364" s="56"/>
      <c r="F364" s="56"/>
      <c r="G364" s="56"/>
      <c r="H364" s="56"/>
      <c r="I364" s="56"/>
      <c r="J364" s="56"/>
      <c r="K364" s="56"/>
      <c r="L364" s="56"/>
    </row>
    <row r="365" spans="2:12" hidden="1" x14ac:dyDescent="0.15">
      <c r="C365" s="56"/>
      <c r="D365" s="56"/>
      <c r="E365" s="56"/>
      <c r="F365" s="56"/>
      <c r="G365" s="56"/>
      <c r="H365" s="56"/>
      <c r="I365" s="56"/>
      <c r="J365" s="56"/>
      <c r="K365" s="56"/>
      <c r="L365" s="56"/>
    </row>
    <row r="366" spans="2:12" hidden="1" x14ac:dyDescent="0.15">
      <c r="C366" s="56"/>
      <c r="D366" s="56"/>
      <c r="E366" s="56"/>
      <c r="F366" s="56"/>
      <c r="G366" s="56"/>
      <c r="H366" s="56"/>
      <c r="I366" s="56"/>
      <c r="J366" s="56"/>
      <c r="K366" s="56"/>
      <c r="L366" s="56"/>
    </row>
    <row r="367" spans="2:12" hidden="1" x14ac:dyDescent="0.15">
      <c r="B367" s="1" t="s">
        <v>374</v>
      </c>
      <c r="C367" s="56"/>
      <c r="D367" s="56"/>
      <c r="E367" s="56"/>
      <c r="F367" s="56"/>
      <c r="G367" s="56"/>
      <c r="H367" s="56"/>
      <c r="I367" s="56"/>
      <c r="J367" s="56"/>
      <c r="K367" s="56"/>
      <c r="L367" s="56"/>
    </row>
    <row r="368" spans="2:12" hidden="1" x14ac:dyDescent="0.15">
      <c r="C368" s="246" t="s">
        <v>375</v>
      </c>
      <c r="D368" s="247"/>
      <c r="E368" s="56"/>
      <c r="F368" s="56"/>
      <c r="G368" s="56"/>
      <c r="H368" s="56"/>
      <c r="I368" s="56"/>
      <c r="J368" s="56"/>
      <c r="K368" s="56"/>
      <c r="L368" s="56"/>
    </row>
    <row r="369" spans="2:12" hidden="1" x14ac:dyDescent="0.15">
      <c r="C369" s="30">
        <f>+F342+I353+I362</f>
        <v>0</v>
      </c>
      <c r="D369" s="248" t="s">
        <v>339</v>
      </c>
      <c r="E369" s="56"/>
      <c r="F369" s="56"/>
      <c r="G369" s="56"/>
      <c r="H369" s="56"/>
      <c r="I369" s="56"/>
      <c r="J369" s="56"/>
      <c r="K369" s="56"/>
      <c r="L369" s="56"/>
    </row>
    <row r="370" spans="2:12" hidden="1" x14ac:dyDescent="0.15">
      <c r="C370" s="56"/>
      <c r="D370" s="56"/>
      <c r="E370" s="56"/>
      <c r="F370" s="56"/>
      <c r="G370" s="56"/>
      <c r="H370" s="56"/>
      <c r="I370" s="56"/>
      <c r="J370" s="56"/>
      <c r="K370" s="56"/>
      <c r="L370" s="56"/>
    </row>
    <row r="371" spans="2:12" hidden="1" x14ac:dyDescent="0.15">
      <c r="C371" s="56"/>
      <c r="D371" s="56"/>
      <c r="E371" s="56"/>
      <c r="F371" s="56"/>
      <c r="G371" s="56"/>
      <c r="H371" s="56"/>
      <c r="I371" s="56"/>
      <c r="J371" s="56"/>
      <c r="K371" s="56"/>
      <c r="L371" s="56"/>
    </row>
    <row r="372" spans="2:12" hidden="1" x14ac:dyDescent="0.15">
      <c r="C372" s="56"/>
      <c r="D372" s="56"/>
      <c r="E372" s="56"/>
      <c r="F372" s="56"/>
      <c r="G372" s="56"/>
      <c r="H372" s="56"/>
      <c r="I372" s="56"/>
      <c r="J372" s="56"/>
      <c r="K372" s="56"/>
      <c r="L372" s="56"/>
    </row>
    <row r="373" spans="2:12" hidden="1" x14ac:dyDescent="0.15">
      <c r="B373" s="56" t="s">
        <v>376</v>
      </c>
      <c r="C373" s="56"/>
      <c r="D373" s="56"/>
      <c r="E373" s="56"/>
      <c r="G373" s="56"/>
      <c r="H373" s="56"/>
      <c r="I373" s="234"/>
      <c r="J373" s="56"/>
      <c r="K373" s="56"/>
      <c r="L373" s="56"/>
    </row>
    <row r="374" spans="2:12" hidden="1" x14ac:dyDescent="0.15">
      <c r="B374" s="1" t="s">
        <v>377</v>
      </c>
      <c r="C374" s="56"/>
      <c r="D374" s="56"/>
      <c r="E374" s="56"/>
      <c r="F374" s="56"/>
      <c r="G374" s="56"/>
      <c r="H374" s="56"/>
      <c r="I374" s="56"/>
      <c r="J374" s="56"/>
      <c r="K374" s="56"/>
      <c r="L374" s="56"/>
    </row>
    <row r="375" spans="2:12" hidden="1" x14ac:dyDescent="0.15">
      <c r="B375" s="213" t="s">
        <v>107</v>
      </c>
      <c r="C375" s="214"/>
      <c r="D375" s="224" t="s">
        <v>294</v>
      </c>
      <c r="E375" s="224"/>
      <c r="F375" s="235" t="s">
        <v>378</v>
      </c>
      <c r="G375" s="224"/>
      <c r="H375" s="224"/>
      <c r="I375" s="270"/>
    </row>
    <row r="376" spans="2:12" hidden="1" x14ac:dyDescent="0.15">
      <c r="B376" s="9"/>
      <c r="C376" s="271" t="s">
        <v>351</v>
      </c>
      <c r="D376" s="226" t="s">
        <v>352</v>
      </c>
      <c r="E376" s="26" t="s">
        <v>353</v>
      </c>
      <c r="F376" s="237" t="s">
        <v>354</v>
      </c>
      <c r="G376" s="226" t="s">
        <v>355</v>
      </c>
      <c r="H376" s="26" t="s">
        <v>356</v>
      </c>
      <c r="I376" s="219" t="s">
        <v>18</v>
      </c>
    </row>
    <row r="377" spans="2:12" hidden="1" x14ac:dyDescent="0.15">
      <c r="B377" s="9"/>
      <c r="C377" s="56" t="s">
        <v>357</v>
      </c>
      <c r="D377" s="218" t="s">
        <v>358</v>
      </c>
      <c r="E377" s="240" t="s">
        <v>303</v>
      </c>
      <c r="F377" s="239" t="s">
        <v>357</v>
      </c>
      <c r="G377" s="218" t="s">
        <v>358</v>
      </c>
      <c r="H377" s="240" t="s">
        <v>303</v>
      </c>
      <c r="I377" s="272"/>
    </row>
    <row r="378" spans="2:12" hidden="1" x14ac:dyDescent="0.15">
      <c r="B378" s="9"/>
      <c r="C378" s="56"/>
      <c r="D378" s="218"/>
      <c r="E378" s="240" t="s">
        <v>329</v>
      </c>
      <c r="F378" s="239"/>
      <c r="G378" s="218"/>
      <c r="H378" s="240" t="s">
        <v>330</v>
      </c>
      <c r="I378" s="272" t="s">
        <v>379</v>
      </c>
    </row>
    <row r="379" spans="2:12" hidden="1" x14ac:dyDescent="0.15">
      <c r="B379" s="9" t="s">
        <v>380</v>
      </c>
      <c r="C379" s="56" t="s">
        <v>381</v>
      </c>
      <c r="D379" s="218" t="s">
        <v>382</v>
      </c>
      <c r="E379" s="242" t="s">
        <v>311</v>
      </c>
      <c r="F379" s="241" t="s">
        <v>381</v>
      </c>
      <c r="G379" s="218" t="s">
        <v>382</v>
      </c>
      <c r="H379" s="229" t="s">
        <v>311</v>
      </c>
      <c r="I379" s="272" t="s">
        <v>80</v>
      </c>
    </row>
    <row r="380" spans="2:12" hidden="1" x14ac:dyDescent="0.15">
      <c r="B380" s="12"/>
      <c r="C380" s="68"/>
      <c r="D380" s="68"/>
      <c r="E380" s="135">
        <f>+C380*D380/1000</f>
        <v>0</v>
      </c>
      <c r="F380" s="123"/>
      <c r="G380" s="68"/>
      <c r="H380" s="135">
        <f>+F380*G380/1000</f>
        <v>0</v>
      </c>
      <c r="I380" s="32"/>
    </row>
    <row r="381" spans="2:12" hidden="1" x14ac:dyDescent="0.15">
      <c r="B381" s="12"/>
      <c r="C381" s="68"/>
      <c r="D381" s="68"/>
      <c r="E381" s="135">
        <f>+C381*D381/1000</f>
        <v>0</v>
      </c>
      <c r="F381" s="123"/>
      <c r="G381" s="68"/>
      <c r="H381" s="135">
        <f>+F381*G381/1000</f>
        <v>0</v>
      </c>
      <c r="I381" s="273"/>
    </row>
    <row r="382" spans="2:12" ht="12.6" hidden="1" thickBot="1" x14ac:dyDescent="0.2">
      <c r="B382" s="53" t="s">
        <v>291</v>
      </c>
      <c r="C382" s="206"/>
      <c r="D382" s="139"/>
      <c r="E382" s="264">
        <f>SUM(E380:E381)</f>
        <v>0</v>
      </c>
      <c r="F382" s="274"/>
      <c r="G382" s="139"/>
      <c r="H382" s="264">
        <f>SUM(H380:H381)</f>
        <v>0</v>
      </c>
      <c r="I382" s="40">
        <f>+E382-H382</f>
        <v>0</v>
      </c>
    </row>
    <row r="383" spans="2:12" hidden="1" x14ac:dyDescent="0.15">
      <c r="C383" s="56"/>
      <c r="D383" s="56"/>
      <c r="E383" s="56"/>
      <c r="F383" s="56"/>
      <c r="G383" s="56"/>
      <c r="H383" s="56"/>
      <c r="I383" s="56"/>
      <c r="J383" s="56"/>
    </row>
    <row r="384" spans="2:12" hidden="1" x14ac:dyDescent="0.15">
      <c r="C384" s="56"/>
      <c r="D384" s="56"/>
      <c r="E384" s="56"/>
      <c r="F384" s="56"/>
      <c r="G384" s="56"/>
      <c r="H384" s="56"/>
      <c r="I384" s="56"/>
      <c r="J384" s="56"/>
      <c r="K384" s="56"/>
      <c r="L384" s="56"/>
    </row>
    <row r="385" spans="2:13" hidden="1" x14ac:dyDescent="0.15">
      <c r="B385" s="1" t="s">
        <v>383</v>
      </c>
      <c r="C385" s="56"/>
      <c r="D385" s="56"/>
      <c r="E385" s="56"/>
      <c r="F385" s="56"/>
      <c r="G385" s="56"/>
      <c r="H385" s="56"/>
      <c r="I385" s="56"/>
      <c r="J385" s="56"/>
      <c r="K385" s="56"/>
      <c r="L385" s="56"/>
    </row>
    <row r="386" spans="2:13" hidden="1" x14ac:dyDescent="0.15">
      <c r="B386" s="213" t="s">
        <v>107</v>
      </c>
      <c r="C386" s="214"/>
      <c r="D386" s="224"/>
      <c r="E386" s="224" t="s">
        <v>384</v>
      </c>
      <c r="F386" s="224"/>
      <c r="G386" s="224"/>
      <c r="H386" s="224"/>
      <c r="I386" s="215"/>
      <c r="J386" s="56"/>
      <c r="K386" s="56"/>
      <c r="L386" s="56"/>
    </row>
    <row r="387" spans="2:13" hidden="1" x14ac:dyDescent="0.15">
      <c r="B387" s="9"/>
      <c r="C387" s="271" t="s">
        <v>385</v>
      </c>
      <c r="D387" s="226" t="s">
        <v>386</v>
      </c>
      <c r="E387" s="226" t="s">
        <v>387</v>
      </c>
      <c r="F387" s="226" t="s">
        <v>388</v>
      </c>
      <c r="G387" s="26" t="s">
        <v>389</v>
      </c>
      <c r="H387" s="226" t="s">
        <v>390</v>
      </c>
      <c r="I387" s="275" t="s">
        <v>391</v>
      </c>
      <c r="J387" s="56"/>
      <c r="K387" s="56"/>
      <c r="L387" s="56"/>
    </row>
    <row r="388" spans="2:13" hidden="1" x14ac:dyDescent="0.15">
      <c r="B388" s="9"/>
      <c r="C388" s="56" t="s">
        <v>392</v>
      </c>
      <c r="D388" s="218"/>
      <c r="E388" s="218" t="s">
        <v>329</v>
      </c>
      <c r="F388" s="218" t="s">
        <v>393</v>
      </c>
      <c r="G388" s="240"/>
      <c r="H388" s="218" t="s">
        <v>330</v>
      </c>
      <c r="I388" s="228" t="s">
        <v>394</v>
      </c>
      <c r="J388" s="56"/>
      <c r="K388" s="56"/>
      <c r="L388" s="56"/>
    </row>
    <row r="389" spans="2:13" hidden="1" x14ac:dyDescent="0.15">
      <c r="B389" s="9" t="s">
        <v>395</v>
      </c>
      <c r="C389" s="56" t="s">
        <v>396</v>
      </c>
      <c r="D389" s="218" t="s">
        <v>397</v>
      </c>
      <c r="E389" s="218" t="s">
        <v>398</v>
      </c>
      <c r="F389" s="218" t="s">
        <v>399</v>
      </c>
      <c r="G389" s="218" t="s">
        <v>400</v>
      </c>
      <c r="H389" s="229" t="s">
        <v>27</v>
      </c>
      <c r="I389" s="276" t="s">
        <v>401</v>
      </c>
      <c r="J389" s="56"/>
      <c r="K389" s="56"/>
      <c r="L389" s="56"/>
    </row>
    <row r="390" spans="2:13" hidden="1" x14ac:dyDescent="0.15">
      <c r="B390" s="277"/>
      <c r="C390" s="105"/>
      <c r="D390" s="105"/>
      <c r="E390" s="278">
        <f>+C390*D390/1000</f>
        <v>0</v>
      </c>
      <c r="F390" s="105"/>
      <c r="G390" s="105"/>
      <c r="H390" s="279">
        <f>+F390*G390/1000</f>
        <v>0</v>
      </c>
      <c r="I390" s="280"/>
      <c r="J390" s="56"/>
      <c r="K390" s="56"/>
      <c r="L390" s="56"/>
    </row>
    <row r="391" spans="2:13" hidden="1" x14ac:dyDescent="0.15">
      <c r="B391" s="277"/>
      <c r="C391" s="105"/>
      <c r="D391" s="105"/>
      <c r="E391" s="278">
        <f>+C391*D391/1000</f>
        <v>0</v>
      </c>
      <c r="F391" s="105"/>
      <c r="G391" s="105"/>
      <c r="H391" s="279">
        <f>+F391*G391/1000</f>
        <v>0</v>
      </c>
      <c r="I391" s="281"/>
      <c r="J391" s="56"/>
      <c r="K391" s="56"/>
      <c r="L391" s="56"/>
    </row>
    <row r="392" spans="2:13" ht="12.6" hidden="1" thickBot="1" x14ac:dyDescent="0.2">
      <c r="B392" s="282" t="s">
        <v>291</v>
      </c>
      <c r="C392" s="283"/>
      <c r="D392" s="284"/>
      <c r="E392" s="285">
        <f>SUM(E390:E391)</f>
        <v>0</v>
      </c>
      <c r="F392" s="284"/>
      <c r="G392" s="284"/>
      <c r="H392" s="285">
        <f>SUM(H390:H391)</f>
        <v>0</v>
      </c>
      <c r="I392" s="286">
        <f>+E392+H392</f>
        <v>0</v>
      </c>
      <c r="J392" s="56"/>
      <c r="K392" s="56"/>
      <c r="L392" s="56"/>
    </row>
    <row r="393" spans="2:13" hidden="1" x14ac:dyDescent="0.15">
      <c r="B393" s="287"/>
      <c r="C393" s="287"/>
      <c r="D393" s="287"/>
      <c r="E393" s="287"/>
      <c r="F393" s="287"/>
      <c r="G393" s="287"/>
      <c r="H393" s="288"/>
      <c r="I393" s="288"/>
      <c r="J393" s="56"/>
      <c r="K393" s="56"/>
      <c r="L393" s="56"/>
    </row>
    <row r="394" spans="2:13" hidden="1" x14ac:dyDescent="0.15">
      <c r="C394" s="289"/>
      <c r="D394" s="290"/>
      <c r="E394" s="290" t="s">
        <v>402</v>
      </c>
      <c r="F394" s="290"/>
      <c r="G394" s="290"/>
      <c r="H394" s="290"/>
      <c r="I394" s="291"/>
      <c r="J394" s="292"/>
      <c r="K394" s="56"/>
      <c r="L394" s="56"/>
      <c r="M394" s="56"/>
    </row>
    <row r="395" spans="2:13" hidden="1" x14ac:dyDescent="0.15">
      <c r="C395" s="293" t="s">
        <v>403</v>
      </c>
      <c r="D395" s="294" t="s">
        <v>404</v>
      </c>
      <c r="E395" s="295" t="s">
        <v>405</v>
      </c>
      <c r="F395" s="295" t="s">
        <v>406</v>
      </c>
      <c r="G395" s="296" t="s">
        <v>407</v>
      </c>
      <c r="H395" s="295" t="s">
        <v>408</v>
      </c>
      <c r="I395" s="294" t="s">
        <v>409</v>
      </c>
      <c r="J395" s="297" t="s">
        <v>410</v>
      </c>
      <c r="K395" s="56"/>
      <c r="L395" s="56"/>
      <c r="M395" s="56"/>
    </row>
    <row r="396" spans="2:13" hidden="1" x14ac:dyDescent="0.15">
      <c r="C396" s="298" t="s">
        <v>392</v>
      </c>
      <c r="D396" s="299"/>
      <c r="E396" s="300" t="s">
        <v>411</v>
      </c>
      <c r="F396" s="300" t="s">
        <v>393</v>
      </c>
      <c r="G396" s="301"/>
      <c r="H396" s="300" t="s">
        <v>412</v>
      </c>
      <c r="I396" s="299" t="s">
        <v>413</v>
      </c>
      <c r="J396" s="297" t="s">
        <v>414</v>
      </c>
      <c r="K396" s="56"/>
      <c r="L396" s="56"/>
      <c r="M396" s="56"/>
    </row>
    <row r="397" spans="2:13" hidden="1" x14ac:dyDescent="0.15">
      <c r="C397" s="302" t="s">
        <v>415</v>
      </c>
      <c r="D397" s="299" t="s">
        <v>400</v>
      </c>
      <c r="E397" s="300" t="s">
        <v>398</v>
      </c>
      <c r="F397" s="300" t="s">
        <v>399</v>
      </c>
      <c r="G397" s="300" t="s">
        <v>397</v>
      </c>
      <c r="H397" s="303" t="s">
        <v>27</v>
      </c>
      <c r="I397" s="279" t="s">
        <v>416</v>
      </c>
      <c r="J397" s="297" t="s">
        <v>28</v>
      </c>
      <c r="K397" s="56"/>
      <c r="L397" s="56"/>
      <c r="M397" s="56"/>
    </row>
    <row r="398" spans="2:13" hidden="1" x14ac:dyDescent="0.15">
      <c r="C398" s="304"/>
      <c r="D398" s="305"/>
      <c r="E398" s="278">
        <f>+C398*D398/1000</f>
        <v>0</v>
      </c>
      <c r="F398" s="105"/>
      <c r="G398" s="105"/>
      <c r="H398" s="279">
        <f>+F398*G398/1000</f>
        <v>0</v>
      </c>
      <c r="I398" s="280"/>
      <c r="J398" s="306"/>
      <c r="K398" s="56"/>
      <c r="L398" s="56"/>
      <c r="M398" s="56"/>
    </row>
    <row r="399" spans="2:13" hidden="1" x14ac:dyDescent="0.15">
      <c r="C399" s="304"/>
      <c r="D399" s="305"/>
      <c r="E399" s="278">
        <f>+C399*D399/1000</f>
        <v>0</v>
      </c>
      <c r="F399" s="105"/>
      <c r="G399" s="105"/>
      <c r="H399" s="279">
        <f>+F399*G399/1000</f>
        <v>0</v>
      </c>
      <c r="I399" s="281"/>
      <c r="J399" s="307"/>
      <c r="K399" s="56"/>
      <c r="L399" s="56"/>
      <c r="M399" s="56"/>
    </row>
    <row r="400" spans="2:13" ht="12.6" hidden="1" thickBot="1" x14ac:dyDescent="0.2">
      <c r="C400" s="308"/>
      <c r="D400" s="309"/>
      <c r="E400" s="285">
        <f>SUM(E398:E399)</f>
        <v>0</v>
      </c>
      <c r="F400" s="284"/>
      <c r="G400" s="284"/>
      <c r="H400" s="285">
        <f>SUM(H398:H399)</f>
        <v>0</v>
      </c>
      <c r="I400" s="286">
        <f>+E400+H400</f>
        <v>0</v>
      </c>
      <c r="J400" s="310">
        <f>+I392-I400</f>
        <v>0</v>
      </c>
      <c r="K400" s="56"/>
      <c r="L400" s="56"/>
      <c r="M400" s="56"/>
    </row>
    <row r="401" spans="2:12" hidden="1" x14ac:dyDescent="0.15">
      <c r="C401" s="56"/>
      <c r="D401" s="56"/>
      <c r="E401" s="56"/>
      <c r="F401" s="56"/>
      <c r="G401" s="56"/>
      <c r="H401" s="234"/>
      <c r="I401" s="234"/>
      <c r="J401" s="56"/>
      <c r="K401" s="56"/>
      <c r="L401" s="56"/>
    </row>
    <row r="402" spans="2:12" hidden="1" x14ac:dyDescent="0.15">
      <c r="C402" s="56"/>
      <c r="D402" s="56"/>
      <c r="E402" s="56"/>
      <c r="F402" s="56"/>
      <c r="G402" s="56"/>
      <c r="H402" s="234"/>
      <c r="I402" s="234"/>
      <c r="J402" s="56"/>
      <c r="K402" s="56"/>
      <c r="L402" s="56"/>
    </row>
    <row r="403" spans="2:12" hidden="1" x14ac:dyDescent="0.15">
      <c r="B403" s="1" t="s">
        <v>417</v>
      </c>
      <c r="C403" s="56"/>
      <c r="D403" s="56"/>
      <c r="E403" s="56"/>
      <c r="F403" s="56"/>
      <c r="G403" s="56"/>
      <c r="H403" s="234"/>
      <c r="I403" s="234"/>
      <c r="J403" s="56"/>
      <c r="K403" s="56"/>
      <c r="L403" s="56"/>
    </row>
    <row r="404" spans="2:12" hidden="1" x14ac:dyDescent="0.15">
      <c r="B404" s="159" t="s">
        <v>418</v>
      </c>
      <c r="C404" s="271"/>
      <c r="D404" s="240"/>
      <c r="E404" s="56"/>
      <c r="F404" s="56"/>
      <c r="G404" s="56"/>
      <c r="H404" s="234"/>
      <c r="I404" s="234"/>
      <c r="J404" s="56"/>
      <c r="K404" s="56"/>
      <c r="L404" s="56"/>
    </row>
    <row r="405" spans="2:12" hidden="1" x14ac:dyDescent="0.15">
      <c r="B405" s="311">
        <f>+I382+J400</f>
        <v>0</v>
      </c>
      <c r="C405" s="312" t="s">
        <v>419</v>
      </c>
      <c r="D405" s="240"/>
      <c r="E405" s="56"/>
      <c r="F405" s="56"/>
      <c r="G405" s="56"/>
      <c r="H405" s="234"/>
      <c r="I405" s="234"/>
      <c r="J405" s="56"/>
      <c r="K405" s="56"/>
      <c r="L405" s="56"/>
    </row>
    <row r="406" spans="2:12" hidden="1" x14ac:dyDescent="0.15">
      <c r="C406" s="56"/>
      <c r="D406" s="56"/>
      <c r="E406" s="56"/>
      <c r="F406" s="56"/>
      <c r="G406" s="56"/>
      <c r="H406" s="234"/>
      <c r="I406" s="234"/>
      <c r="J406" s="56"/>
      <c r="K406" s="56"/>
      <c r="L406" s="56"/>
    </row>
    <row r="407" spans="2:12" hidden="1" x14ac:dyDescent="0.15">
      <c r="B407" s="1" t="s">
        <v>420</v>
      </c>
      <c r="C407" s="56"/>
      <c r="D407" s="56"/>
      <c r="E407" s="56"/>
      <c r="F407" s="56"/>
      <c r="G407" s="56"/>
      <c r="H407" s="234"/>
      <c r="I407" s="234"/>
      <c r="J407" s="56"/>
      <c r="K407" s="56"/>
      <c r="L407" s="56"/>
    </row>
    <row r="408" spans="2:12" hidden="1" x14ac:dyDescent="0.15">
      <c r="B408" s="313" t="s">
        <v>421</v>
      </c>
      <c r="C408" s="314" t="s">
        <v>422</v>
      </c>
      <c r="D408" s="314" t="s">
        <v>423</v>
      </c>
      <c r="E408" s="217" t="s">
        <v>424</v>
      </c>
      <c r="G408" s="56"/>
      <c r="H408" s="234"/>
      <c r="I408" s="234"/>
      <c r="J408" s="56"/>
      <c r="K408" s="56"/>
      <c r="L408" s="56"/>
    </row>
    <row r="409" spans="2:12" hidden="1" x14ac:dyDescent="0.15">
      <c r="B409" s="315"/>
      <c r="C409" s="218"/>
      <c r="D409" s="218"/>
      <c r="E409" s="219" t="s">
        <v>28</v>
      </c>
      <c r="G409" s="56"/>
      <c r="H409" s="234"/>
      <c r="I409" s="234"/>
      <c r="J409" s="56"/>
      <c r="K409" s="56"/>
      <c r="L409" s="56"/>
    </row>
    <row r="410" spans="2:12" ht="12.6" hidden="1" thickBot="1" x14ac:dyDescent="0.2">
      <c r="B410" s="124">
        <f>+C329</f>
        <v>0</v>
      </c>
      <c r="C410" s="128">
        <f>+C369</f>
        <v>0</v>
      </c>
      <c r="D410" s="128">
        <f>+B405</f>
        <v>0</v>
      </c>
      <c r="E410" s="55">
        <f>+B410+C410+D410</f>
        <v>0</v>
      </c>
      <c r="G410" s="56"/>
      <c r="H410" s="234"/>
      <c r="I410" s="234"/>
      <c r="J410" s="56"/>
      <c r="K410" s="56"/>
      <c r="L410" s="56"/>
    </row>
    <row r="411" spans="2:12" hidden="1" x14ac:dyDescent="0.15">
      <c r="B411" s="56"/>
      <c r="C411" s="56"/>
      <c r="D411" s="56"/>
      <c r="E411" s="56"/>
      <c r="G411" s="56"/>
      <c r="H411" s="234"/>
      <c r="I411" s="234"/>
      <c r="J411" s="56"/>
      <c r="K411" s="56"/>
      <c r="L411" s="56"/>
    </row>
    <row r="412" spans="2:12" ht="12.6" thickBot="1" x14ac:dyDescent="0.2">
      <c r="B412" s="1" t="s">
        <v>633</v>
      </c>
      <c r="G412" s="1" t="s">
        <v>85</v>
      </c>
    </row>
    <row r="413" spans="2:12" x14ac:dyDescent="0.15">
      <c r="B413" s="95" t="s">
        <v>630</v>
      </c>
      <c r="C413" s="253"/>
      <c r="D413" s="59"/>
      <c r="E413" s="59"/>
      <c r="F413" s="61"/>
      <c r="G413" s="316">
        <f>+H278</f>
        <v>0</v>
      </c>
    </row>
    <row r="414" spans="2:12" x14ac:dyDescent="0.15">
      <c r="B414" s="50" t="s">
        <v>631</v>
      </c>
      <c r="C414" s="130"/>
      <c r="D414" s="130"/>
      <c r="E414" s="130"/>
      <c r="F414" s="88"/>
      <c r="G414" s="317">
        <f>+M285</f>
        <v>0</v>
      </c>
    </row>
    <row r="415" spans="2:12" hidden="1" x14ac:dyDescent="0.15">
      <c r="B415" s="50" t="s">
        <v>425</v>
      </c>
      <c r="C415" s="130"/>
      <c r="D415" s="130"/>
      <c r="E415" s="130"/>
      <c r="F415" s="88"/>
      <c r="G415" s="317">
        <f>+E410</f>
        <v>0</v>
      </c>
    </row>
    <row r="416" spans="2:12" ht="12.6" thickBot="1" x14ac:dyDescent="0.2">
      <c r="B416" s="102" t="s">
        <v>634</v>
      </c>
      <c r="C416" s="131"/>
      <c r="D416" s="131"/>
      <c r="E416" s="131"/>
      <c r="F416" s="132"/>
      <c r="G416" s="318">
        <f>SUM(G413:G415)</f>
        <v>0</v>
      </c>
    </row>
    <row r="418" spans="2:15" ht="12.6" thickBot="1" x14ac:dyDescent="0.2">
      <c r="B418" s="1" t="s">
        <v>774</v>
      </c>
    </row>
    <row r="419" spans="2:15" x14ac:dyDescent="0.15">
      <c r="B419" s="57" t="s">
        <v>426</v>
      </c>
      <c r="C419" s="18" t="s">
        <v>616</v>
      </c>
      <c r="D419" s="18" t="s">
        <v>632</v>
      </c>
      <c r="E419" s="169" t="s">
        <v>427</v>
      </c>
      <c r="F419" s="5" t="s">
        <v>18</v>
      </c>
    </row>
    <row r="420" spans="2:15" x14ac:dyDescent="0.15">
      <c r="B420" s="44"/>
      <c r="C420" s="134" t="s">
        <v>617</v>
      </c>
      <c r="D420" s="21"/>
      <c r="E420" s="133" t="s">
        <v>151</v>
      </c>
      <c r="F420" s="8" t="s">
        <v>635</v>
      </c>
    </row>
    <row r="421" spans="2:15" x14ac:dyDescent="0.15">
      <c r="B421" s="44"/>
      <c r="C421" s="134" t="s">
        <v>618</v>
      </c>
      <c r="D421" s="21"/>
      <c r="E421" s="133"/>
      <c r="F421" s="319"/>
    </row>
    <row r="422" spans="2:15" x14ac:dyDescent="0.15">
      <c r="B422" s="44"/>
      <c r="C422" s="134" t="s">
        <v>243</v>
      </c>
      <c r="D422" s="21" t="s">
        <v>272</v>
      </c>
      <c r="E422" s="133" t="s">
        <v>428</v>
      </c>
      <c r="F422" s="8" t="s">
        <v>80</v>
      </c>
    </row>
    <row r="423" spans="2:15" x14ac:dyDescent="0.15">
      <c r="B423" s="320"/>
      <c r="C423" s="321"/>
      <c r="D423" s="158"/>
      <c r="E423" s="322"/>
      <c r="F423" s="402">
        <f>E423*D423-C423</f>
        <v>0</v>
      </c>
    </row>
    <row r="424" spans="2:15" x14ac:dyDescent="0.15">
      <c r="B424" s="320"/>
      <c r="C424" s="321"/>
      <c r="D424" s="158"/>
      <c r="E424" s="322"/>
      <c r="F424" s="402">
        <f>E424*D424-C424</f>
        <v>0</v>
      </c>
    </row>
    <row r="425" spans="2:15" ht="12.6" thickBot="1" x14ac:dyDescent="0.2">
      <c r="B425" s="109" t="s">
        <v>105</v>
      </c>
      <c r="C425" s="89">
        <f>SUM(C423:C424)</f>
        <v>0</v>
      </c>
      <c r="D425" s="89">
        <f>SUM(D423:D424)</f>
        <v>0</v>
      </c>
      <c r="E425" s="89">
        <f>SUM(E423:E424)</f>
        <v>0</v>
      </c>
      <c r="F425" s="323">
        <f>+D425*E425-C425</f>
        <v>0</v>
      </c>
    </row>
    <row r="427" spans="2:15" x14ac:dyDescent="0.15">
      <c r="B427" s="1" t="s">
        <v>429</v>
      </c>
    </row>
    <row r="428" spans="2:15" ht="12.6" thickBot="1" x14ac:dyDescent="0.2">
      <c r="B428" s="1" t="s">
        <v>636</v>
      </c>
    </row>
    <row r="429" spans="2:15" x14ac:dyDescent="0.15">
      <c r="B429" s="57"/>
      <c r="C429" s="77"/>
      <c r="D429" s="59" t="s">
        <v>430</v>
      </c>
      <c r="E429" s="59"/>
      <c r="F429" s="59"/>
      <c r="G429" s="61"/>
      <c r="H429" s="18" t="s">
        <v>93</v>
      </c>
      <c r="I429" s="18" t="s">
        <v>431</v>
      </c>
      <c r="J429" s="18" t="s">
        <v>210</v>
      </c>
      <c r="K429" s="18" t="s">
        <v>439</v>
      </c>
      <c r="L429" s="58"/>
      <c r="M429" s="169" t="s">
        <v>440</v>
      </c>
      <c r="N429" s="76"/>
      <c r="O429" s="5" t="s">
        <v>95</v>
      </c>
    </row>
    <row r="430" spans="2:15" x14ac:dyDescent="0.15">
      <c r="B430" s="6" t="s">
        <v>551</v>
      </c>
      <c r="C430" s="21" t="s">
        <v>432</v>
      </c>
      <c r="D430" s="526" t="s">
        <v>433</v>
      </c>
      <c r="E430" s="529" t="s">
        <v>434</v>
      </c>
      <c r="F430" s="530"/>
      <c r="G430" s="21" t="s">
        <v>435</v>
      </c>
      <c r="H430" s="21" t="s">
        <v>436</v>
      </c>
      <c r="I430" s="21" t="s">
        <v>24</v>
      </c>
      <c r="J430" s="21" t="s">
        <v>227</v>
      </c>
      <c r="K430" s="21"/>
      <c r="L430" s="63" t="s">
        <v>441</v>
      </c>
      <c r="M430" s="63" t="s">
        <v>442</v>
      </c>
      <c r="N430" s="21"/>
      <c r="O430" s="8"/>
    </row>
    <row r="431" spans="2:15" x14ac:dyDescent="0.15">
      <c r="B431" s="44"/>
      <c r="C431" s="62" t="s">
        <v>64</v>
      </c>
      <c r="D431" s="527"/>
      <c r="E431" s="10"/>
      <c r="G431" s="21" t="s">
        <v>437</v>
      </c>
      <c r="H431" s="21" t="s">
        <v>64</v>
      </c>
      <c r="I431" s="21" t="s">
        <v>535</v>
      </c>
      <c r="J431" s="21"/>
      <c r="K431" s="21"/>
      <c r="L431" s="21" t="s">
        <v>26</v>
      </c>
      <c r="M431" s="21"/>
      <c r="N431" s="21" t="s">
        <v>637</v>
      </c>
      <c r="O431" s="394" t="s">
        <v>638</v>
      </c>
    </row>
    <row r="432" spans="2:15" x14ac:dyDescent="0.15">
      <c r="B432" s="113"/>
      <c r="C432" s="62"/>
      <c r="D432" s="528"/>
      <c r="E432" s="24"/>
      <c r="F432" s="324"/>
      <c r="G432" s="65"/>
      <c r="H432" s="21" t="s">
        <v>438</v>
      </c>
      <c r="I432" s="65" t="s">
        <v>204</v>
      </c>
      <c r="J432" s="21" t="s">
        <v>219</v>
      </c>
      <c r="K432" s="21"/>
      <c r="L432" s="21" t="s">
        <v>241</v>
      </c>
      <c r="M432" s="64" t="s">
        <v>443</v>
      </c>
      <c r="N432" s="64" t="s">
        <v>67</v>
      </c>
      <c r="O432" s="46" t="s">
        <v>80</v>
      </c>
    </row>
    <row r="433" spans="2:17" ht="13.5" customHeight="1" x14ac:dyDescent="0.15">
      <c r="B433" s="12"/>
      <c r="C433" s="135"/>
      <c r="D433" s="68"/>
      <c r="E433" s="531"/>
      <c r="F433" s="532"/>
      <c r="G433" s="68">
        <f>+C433-D433</f>
        <v>0</v>
      </c>
      <c r="H433" s="325"/>
      <c r="I433" s="68">
        <f>G433*H433*10</f>
        <v>0</v>
      </c>
      <c r="J433" s="326"/>
      <c r="K433" s="30"/>
      <c r="L433" s="83"/>
      <c r="M433" s="83"/>
      <c r="N433" s="83">
        <f>+L433*M433</f>
        <v>0</v>
      </c>
      <c r="O433" s="99">
        <f>(I433*J433*K433-N433)/1000</f>
        <v>0</v>
      </c>
    </row>
    <row r="434" spans="2:17" ht="13.5" customHeight="1" thickBot="1" x14ac:dyDescent="0.2">
      <c r="B434" s="23"/>
      <c r="C434" s="243"/>
      <c r="D434" s="67"/>
      <c r="E434" s="533"/>
      <c r="F434" s="534"/>
      <c r="G434" s="68">
        <f>+C434-D434</f>
        <v>0</v>
      </c>
      <c r="H434" s="327"/>
      <c r="I434" s="68">
        <f>G434*H434*10</f>
        <v>0</v>
      </c>
      <c r="J434" s="328"/>
      <c r="K434" s="330"/>
      <c r="L434" s="83"/>
      <c r="M434" s="83"/>
      <c r="N434" s="83">
        <f>+L434*M434</f>
        <v>0</v>
      </c>
      <c r="O434" s="99">
        <f>(I434*J434*K434-N434)/1000</f>
        <v>0</v>
      </c>
    </row>
    <row r="435" spans="2:17" ht="14.25" customHeight="1" thickBot="1" x14ac:dyDescent="0.2">
      <c r="B435" s="109" t="s">
        <v>105</v>
      </c>
      <c r="C435" s="138">
        <f>SUM(C433:C434)</f>
        <v>0</v>
      </c>
      <c r="D435" s="138">
        <f>SUM(D433:D434)</f>
        <v>0</v>
      </c>
      <c r="E435" s="535"/>
      <c r="F435" s="536"/>
      <c r="G435" s="128">
        <f>SUM(G433:G434)</f>
        <v>0</v>
      </c>
      <c r="H435" s="71"/>
      <c r="I435" s="128">
        <f>SUM(I433:I434)</f>
        <v>0</v>
      </c>
      <c r="J435" s="329"/>
      <c r="K435" s="71"/>
      <c r="L435" s="71"/>
      <c r="M435" s="329"/>
      <c r="N435" s="331"/>
      <c r="O435" s="55">
        <f>SUM(O433:O434)</f>
        <v>0</v>
      </c>
    </row>
    <row r="436" spans="2:17" ht="12.6" thickBot="1" x14ac:dyDescent="0.2">
      <c r="C436" s="56"/>
      <c r="D436" s="56"/>
      <c r="E436" s="56"/>
      <c r="F436" s="17"/>
      <c r="G436" s="17"/>
      <c r="H436" s="17"/>
      <c r="I436" s="17"/>
      <c r="J436" s="17"/>
    </row>
    <row r="437" spans="2:17" ht="13.5" customHeight="1" x14ac:dyDescent="0.15">
      <c r="B437" s="537" t="s">
        <v>639</v>
      </c>
      <c r="C437" s="538"/>
      <c r="D437" s="539"/>
      <c r="E437" s="543"/>
      <c r="F437" s="544"/>
      <c r="G437" s="544"/>
      <c r="H437" s="544"/>
      <c r="I437" s="544"/>
      <c r="J437" s="544"/>
      <c r="K437" s="544"/>
      <c r="L437" s="545"/>
      <c r="N437" s="17"/>
      <c r="Q437" s="17"/>
    </row>
    <row r="438" spans="2:17" ht="14.25" customHeight="1" thickBot="1" x14ac:dyDescent="0.2">
      <c r="B438" s="540"/>
      <c r="C438" s="541"/>
      <c r="D438" s="542"/>
      <c r="E438" s="546"/>
      <c r="F438" s="547"/>
      <c r="G438" s="547"/>
      <c r="H438" s="547"/>
      <c r="I438" s="547"/>
      <c r="J438" s="547"/>
      <c r="K438" s="547"/>
      <c r="L438" s="548"/>
      <c r="N438" s="17"/>
      <c r="Q438" s="17"/>
    </row>
    <row r="439" spans="2:17" ht="14.25" customHeight="1" x14ac:dyDescent="0.15">
      <c r="B439" s="453"/>
      <c r="C439" s="453"/>
      <c r="D439" s="453"/>
      <c r="E439" s="454"/>
      <c r="F439" s="454"/>
      <c r="G439" s="454"/>
      <c r="H439" s="454"/>
      <c r="I439" s="454"/>
      <c r="J439" s="454"/>
      <c r="K439" s="454"/>
      <c r="L439" s="454"/>
      <c r="N439" s="17"/>
      <c r="Q439" s="17"/>
    </row>
    <row r="440" spans="2:17" x14ac:dyDescent="0.15">
      <c r="C440" s="56"/>
      <c r="D440" s="56"/>
      <c r="E440" s="56"/>
      <c r="F440" s="17"/>
      <c r="G440" s="17"/>
      <c r="H440" s="332"/>
      <c r="I440" s="17"/>
      <c r="J440" s="17"/>
      <c r="K440" s="17"/>
    </row>
    <row r="441" spans="2:17" ht="12.6" thickBot="1" x14ac:dyDescent="0.2">
      <c r="B441" s="1" t="s">
        <v>640</v>
      </c>
      <c r="C441" s="56"/>
      <c r="D441" s="56"/>
      <c r="E441" s="56" t="s">
        <v>85</v>
      </c>
      <c r="F441" s="17"/>
      <c r="G441" s="17"/>
      <c r="H441" s="17"/>
      <c r="I441" s="17"/>
      <c r="J441" s="17"/>
      <c r="K441" s="17"/>
    </row>
    <row r="442" spans="2:17" x14ac:dyDescent="0.15">
      <c r="B442" s="95" t="s">
        <v>641</v>
      </c>
      <c r="C442" s="224"/>
      <c r="D442" s="215"/>
      <c r="E442" s="335">
        <f>+O435</f>
        <v>0</v>
      </c>
      <c r="F442" s="17"/>
      <c r="G442" s="17"/>
      <c r="H442" s="17"/>
      <c r="I442" s="17"/>
      <c r="J442" s="17"/>
    </row>
    <row r="443" spans="2:17" ht="12.6" thickBot="1" x14ac:dyDescent="0.2">
      <c r="B443" s="141"/>
      <c r="C443" s="336" t="s">
        <v>642</v>
      </c>
      <c r="D443" s="334"/>
      <c r="E443" s="337">
        <f>SUM(E442:E442)</f>
        <v>0</v>
      </c>
      <c r="F443" s="17"/>
      <c r="G443" s="17"/>
      <c r="H443" s="17"/>
      <c r="I443" s="17"/>
      <c r="J443" s="17"/>
    </row>
    <row r="444" spans="2:17" x14ac:dyDescent="0.15">
      <c r="C444" s="56"/>
      <c r="D444" s="56"/>
      <c r="E444" s="56"/>
      <c r="F444" s="17"/>
      <c r="G444" s="17"/>
      <c r="H444" s="332"/>
      <c r="I444" s="17"/>
      <c r="J444" s="17"/>
    </row>
    <row r="445" spans="2:17" x14ac:dyDescent="0.15">
      <c r="B445" s="1" t="s">
        <v>446</v>
      </c>
      <c r="C445" s="17"/>
      <c r="D445" s="17"/>
      <c r="E445" s="17"/>
      <c r="F445" s="17"/>
      <c r="G445" s="17"/>
      <c r="H445" s="17"/>
      <c r="I445" s="17"/>
      <c r="L445" s="17"/>
    </row>
    <row r="446" spans="2:17" x14ac:dyDescent="0.15">
      <c r="B446" s="1" t="s">
        <v>643</v>
      </c>
      <c r="C446" s="17"/>
      <c r="D446" s="17"/>
      <c r="E446" s="17"/>
      <c r="F446" s="17"/>
      <c r="G446" s="17"/>
      <c r="H446" s="17"/>
      <c r="I446" s="17"/>
    </row>
    <row r="447" spans="2:17" ht="12.6" thickBot="1" x14ac:dyDescent="0.2">
      <c r="B447" s="1" t="s">
        <v>644</v>
      </c>
      <c r="C447" s="17"/>
      <c r="D447" s="17"/>
      <c r="E447" s="17"/>
      <c r="F447" s="17"/>
      <c r="G447" s="17"/>
      <c r="H447" s="17"/>
      <c r="I447" s="17"/>
    </row>
    <row r="448" spans="2:17" ht="13.5" customHeight="1" x14ac:dyDescent="0.15">
      <c r="B448" s="112"/>
      <c r="C448" s="523" t="s">
        <v>447</v>
      </c>
      <c r="D448" s="524"/>
      <c r="E448" s="524"/>
      <c r="F448" s="524"/>
      <c r="G448" s="524"/>
      <c r="H448" s="525"/>
      <c r="I448" s="524" t="s">
        <v>451</v>
      </c>
      <c r="J448" s="524"/>
      <c r="K448" s="525"/>
      <c r="L448" s="5" t="s">
        <v>18</v>
      </c>
    </row>
    <row r="449" spans="2:13" x14ac:dyDescent="0.15">
      <c r="B449" s="9" t="s">
        <v>107</v>
      </c>
      <c r="C449" s="181" t="s">
        <v>646</v>
      </c>
      <c r="D449" s="182" t="s">
        <v>648</v>
      </c>
      <c r="E449" s="181" t="s">
        <v>650</v>
      </c>
      <c r="F449" s="182" t="s">
        <v>653</v>
      </c>
      <c r="G449" s="338" t="s">
        <v>655</v>
      </c>
      <c r="H449" s="338" t="s">
        <v>444</v>
      </c>
      <c r="I449" s="340" t="s">
        <v>661</v>
      </c>
      <c r="J449" s="340" t="s">
        <v>452</v>
      </c>
      <c r="K449" s="181" t="s">
        <v>453</v>
      </c>
      <c r="L449" s="8"/>
    </row>
    <row r="450" spans="2:13" x14ac:dyDescent="0.15">
      <c r="B450" s="113"/>
      <c r="C450" s="181" t="s">
        <v>647</v>
      </c>
      <c r="D450" s="182" t="s">
        <v>649</v>
      </c>
      <c r="E450" s="403" t="s">
        <v>659</v>
      </c>
      <c r="F450" s="182" t="s">
        <v>652</v>
      </c>
      <c r="G450" s="181" t="s">
        <v>656</v>
      </c>
      <c r="H450" s="181" t="s">
        <v>448</v>
      </c>
      <c r="I450" s="185" t="s">
        <v>662</v>
      </c>
      <c r="J450" s="185" t="s">
        <v>454</v>
      </c>
      <c r="K450" s="181" t="s">
        <v>455</v>
      </c>
      <c r="L450" s="8" t="s">
        <v>456</v>
      </c>
    </row>
    <row r="451" spans="2:13" x14ac:dyDescent="0.15">
      <c r="B451" s="113"/>
      <c r="C451" s="181" t="s">
        <v>29</v>
      </c>
      <c r="D451" s="182"/>
      <c r="E451" s="181"/>
      <c r="F451" s="182" t="s">
        <v>654</v>
      </c>
      <c r="G451" s="181" t="s">
        <v>657</v>
      </c>
      <c r="H451" s="403" t="s">
        <v>660</v>
      </c>
      <c r="I451" s="185"/>
      <c r="J451" s="185" t="s">
        <v>457</v>
      </c>
      <c r="K451" s="403" t="s">
        <v>663</v>
      </c>
      <c r="L451" s="8"/>
    </row>
    <row r="452" spans="2:13" x14ac:dyDescent="0.15">
      <c r="B452" s="160"/>
      <c r="C452" s="193" t="s">
        <v>449</v>
      </c>
      <c r="D452" s="339" t="s">
        <v>450</v>
      </c>
      <c r="E452" s="193" t="s">
        <v>651</v>
      </c>
      <c r="F452" s="339" t="s">
        <v>450</v>
      </c>
      <c r="G452" s="193" t="s">
        <v>658</v>
      </c>
      <c r="H452" s="181" t="s">
        <v>80</v>
      </c>
      <c r="I452" s="341" t="s">
        <v>458</v>
      </c>
      <c r="J452" s="341" t="s">
        <v>459</v>
      </c>
      <c r="K452" s="181" t="s">
        <v>80</v>
      </c>
      <c r="L452" s="46" t="s">
        <v>80</v>
      </c>
    </row>
    <row r="453" spans="2:13" x14ac:dyDescent="0.15">
      <c r="B453" s="50"/>
      <c r="C453" s="68"/>
      <c r="D453" s="135"/>
      <c r="E453" s="68"/>
      <c r="F453" s="135"/>
      <c r="G453" s="83"/>
      <c r="H453" s="68">
        <f>(+C453*D453+E453*F453)*G453</f>
        <v>0</v>
      </c>
      <c r="I453" s="136"/>
      <c r="J453" s="136"/>
      <c r="K453" s="136">
        <f>(+I453*D453+J453*F453)*G453</f>
        <v>0</v>
      </c>
      <c r="L453" s="262"/>
    </row>
    <row r="454" spans="2:13" x14ac:dyDescent="0.15">
      <c r="B454" s="113"/>
      <c r="C454" s="256"/>
      <c r="D454" s="17"/>
      <c r="E454" s="256"/>
      <c r="F454" s="17"/>
      <c r="G454" s="83"/>
      <c r="H454" s="68">
        <f>(+C454*D454+E454*F454)*G454</f>
        <v>0</v>
      </c>
      <c r="I454" s="140"/>
      <c r="J454" s="140"/>
      <c r="K454" s="136">
        <f>(+I454*D454+J454*F454)*G454</f>
        <v>0</v>
      </c>
      <c r="L454" s="32"/>
    </row>
    <row r="455" spans="2:13" ht="12.6" thickBot="1" x14ac:dyDescent="0.2">
      <c r="B455" s="109" t="s">
        <v>105</v>
      </c>
      <c r="C455" s="128">
        <f>SUM(C453:C454)</f>
        <v>0</v>
      </c>
      <c r="D455" s="70"/>
      <c r="E455" s="71"/>
      <c r="F455" s="70"/>
      <c r="G455" s="127"/>
      <c r="H455" s="128">
        <f>SUM(H453:H454)</f>
        <v>0</v>
      </c>
      <c r="I455" s="103">
        <f>SUM(I453:I454)</f>
        <v>0</v>
      </c>
      <c r="J455" s="342"/>
      <c r="K455" s="103">
        <f>SUM(K453:K454)</f>
        <v>0</v>
      </c>
      <c r="L455" s="55">
        <f>H455-K455</f>
        <v>0</v>
      </c>
    </row>
    <row r="456" spans="2:13" x14ac:dyDescent="0.15">
      <c r="C456" s="17"/>
      <c r="D456" s="17"/>
      <c r="E456" s="17"/>
      <c r="F456" s="17"/>
      <c r="G456" s="17"/>
      <c r="H456" s="17"/>
      <c r="I456" s="17"/>
    </row>
    <row r="457" spans="2:13" ht="12.6" thickBot="1" x14ac:dyDescent="0.2">
      <c r="B457" s="1" t="s">
        <v>664</v>
      </c>
      <c r="C457" s="17"/>
      <c r="D457" s="17"/>
      <c r="E457" s="17"/>
      <c r="G457" s="56" t="s">
        <v>85</v>
      </c>
      <c r="H457" s="17"/>
      <c r="L457" s="17"/>
      <c r="M457" s="17"/>
    </row>
    <row r="458" spans="2:13" x14ac:dyDescent="0.15">
      <c r="B458" s="343" t="s">
        <v>645</v>
      </c>
      <c r="C458" s="344"/>
      <c r="D458" s="344"/>
      <c r="E458" s="344"/>
      <c r="F458" s="345"/>
      <c r="G458" s="335">
        <f>+L455</f>
        <v>0</v>
      </c>
      <c r="H458" s="17"/>
      <c r="L458" s="17"/>
    </row>
    <row r="459" spans="2:13" ht="12.6" thickBot="1" x14ac:dyDescent="0.2">
      <c r="B459" s="102"/>
      <c r="C459" s="264" t="s">
        <v>445</v>
      </c>
      <c r="D459" s="264"/>
      <c r="E459" s="264"/>
      <c r="F459" s="103"/>
      <c r="G459" s="346">
        <f>SUM(G458:G458)</f>
        <v>0</v>
      </c>
      <c r="H459" s="17"/>
      <c r="I459" s="17"/>
      <c r="L459" s="17"/>
    </row>
    <row r="460" spans="2:13" x14ac:dyDescent="0.15">
      <c r="C460" s="17"/>
      <c r="D460" s="17"/>
      <c r="E460" s="17"/>
      <c r="H460" s="17"/>
      <c r="I460" s="17"/>
      <c r="L460" s="17"/>
    </row>
    <row r="461" spans="2:13" x14ac:dyDescent="0.15">
      <c r="B461" s="1" t="s">
        <v>689</v>
      </c>
      <c r="C461" s="17"/>
      <c r="D461" s="17"/>
      <c r="E461" s="17"/>
      <c r="H461" s="17"/>
      <c r="I461" s="17"/>
      <c r="L461" s="17"/>
    </row>
    <row r="462" spans="2:13" ht="12.6" thickBot="1" x14ac:dyDescent="0.2">
      <c r="B462" s="1" t="s">
        <v>665</v>
      </c>
      <c r="C462" s="17"/>
      <c r="D462" s="17"/>
      <c r="E462" s="17"/>
      <c r="H462" s="17"/>
      <c r="I462" s="17"/>
      <c r="L462" s="17"/>
    </row>
    <row r="463" spans="2:13" x14ac:dyDescent="0.15">
      <c r="B463" s="3"/>
      <c r="C463" s="176" t="s">
        <v>462</v>
      </c>
      <c r="D463" s="176" t="s">
        <v>460</v>
      </c>
      <c r="E463" s="404" t="s">
        <v>666</v>
      </c>
      <c r="F463" s="5" t="s">
        <v>95</v>
      </c>
      <c r="H463" s="17"/>
      <c r="I463" s="17"/>
      <c r="L463" s="17"/>
    </row>
    <row r="464" spans="2:13" x14ac:dyDescent="0.15">
      <c r="B464" s="6" t="s">
        <v>461</v>
      </c>
      <c r="C464" s="181"/>
      <c r="D464" s="181"/>
      <c r="E464" s="403" t="s">
        <v>667</v>
      </c>
      <c r="F464" s="8"/>
      <c r="H464" s="17"/>
      <c r="I464" s="17"/>
      <c r="L464" s="17"/>
    </row>
    <row r="465" spans="2:12" x14ac:dyDescent="0.15">
      <c r="B465" s="6"/>
      <c r="C465" s="181"/>
      <c r="D465" s="181"/>
      <c r="E465" s="181"/>
      <c r="F465" s="8" t="s">
        <v>464</v>
      </c>
      <c r="H465" s="17"/>
      <c r="I465" s="17"/>
      <c r="L465" s="17"/>
    </row>
    <row r="466" spans="2:12" x14ac:dyDescent="0.15">
      <c r="B466" s="80"/>
      <c r="C466" s="181" t="s">
        <v>463</v>
      </c>
      <c r="D466" s="193" t="s">
        <v>668</v>
      </c>
      <c r="E466" s="193" t="s">
        <v>668</v>
      </c>
      <c r="F466" s="46" t="s">
        <v>669</v>
      </c>
      <c r="H466" s="17"/>
      <c r="I466" s="17"/>
      <c r="L466" s="17"/>
    </row>
    <row r="467" spans="2:12" x14ac:dyDescent="0.15">
      <c r="B467" s="12"/>
      <c r="C467" s="68"/>
      <c r="D467" s="68"/>
      <c r="E467" s="68"/>
      <c r="F467" s="99"/>
      <c r="H467" s="17"/>
      <c r="I467" s="17"/>
      <c r="L467" s="17"/>
    </row>
    <row r="468" spans="2:12" ht="13.8" thickBot="1" x14ac:dyDescent="0.25">
      <c r="B468" s="479" t="s">
        <v>445</v>
      </c>
      <c r="C468" s="516"/>
      <c r="D468" s="516"/>
      <c r="E468" s="517"/>
      <c r="F468" s="55">
        <f>SUM(F467)</f>
        <v>0</v>
      </c>
      <c r="H468" s="17"/>
      <c r="I468" s="17"/>
      <c r="L468" s="17"/>
    </row>
    <row r="469" spans="2:12" x14ac:dyDescent="0.15">
      <c r="B469" s="129" t="s">
        <v>675</v>
      </c>
      <c r="C469" s="17"/>
      <c r="D469" s="17"/>
      <c r="E469" s="17"/>
      <c r="H469" s="17"/>
      <c r="I469" s="17"/>
      <c r="L469" s="17"/>
    </row>
    <row r="470" spans="2:12" x14ac:dyDescent="0.15">
      <c r="B470" s="129"/>
      <c r="C470" s="17"/>
      <c r="D470" s="17"/>
      <c r="E470" s="17"/>
      <c r="H470" s="17"/>
      <c r="I470" s="17"/>
      <c r="L470" s="17"/>
    </row>
    <row r="471" spans="2:12" ht="12.6" thickBot="1" x14ac:dyDescent="0.2">
      <c r="B471" s="1" t="s">
        <v>465</v>
      </c>
      <c r="C471" s="17"/>
      <c r="D471" s="17"/>
      <c r="E471" s="17"/>
      <c r="H471" s="17"/>
      <c r="I471" s="17"/>
      <c r="L471" s="17"/>
    </row>
    <row r="472" spans="2:12" ht="13.5" customHeight="1" x14ac:dyDescent="0.15">
      <c r="B472" s="518"/>
      <c r="C472" s="519"/>
      <c r="D472" s="519"/>
      <c r="E472" s="519"/>
      <c r="F472" s="519"/>
      <c r="G472" s="519"/>
      <c r="H472" s="520"/>
      <c r="I472" s="17"/>
      <c r="L472" s="17"/>
    </row>
    <row r="473" spans="2:12" ht="14.25" customHeight="1" thickBot="1" x14ac:dyDescent="0.2">
      <c r="B473" s="513"/>
      <c r="C473" s="514"/>
      <c r="D473" s="514"/>
      <c r="E473" s="514"/>
      <c r="F473" s="514"/>
      <c r="G473" s="514"/>
      <c r="H473" s="515"/>
      <c r="I473" s="17"/>
      <c r="L473" s="17"/>
    </row>
    <row r="474" spans="2:12" x14ac:dyDescent="0.15">
      <c r="C474" s="17"/>
      <c r="D474" s="17"/>
      <c r="E474" s="17"/>
      <c r="H474" s="17"/>
      <c r="I474" s="17"/>
      <c r="L474" s="17"/>
    </row>
    <row r="475" spans="2:12" ht="12.6" thickBot="1" x14ac:dyDescent="0.2">
      <c r="B475" s="1" t="s">
        <v>670</v>
      </c>
      <c r="C475" s="17"/>
      <c r="D475" s="17"/>
      <c r="E475" s="17"/>
      <c r="H475" s="17"/>
      <c r="I475" s="17"/>
      <c r="L475" s="17"/>
    </row>
    <row r="476" spans="2:12" x14ac:dyDescent="0.15">
      <c r="B476" s="3"/>
      <c r="C476" s="176" t="s">
        <v>671</v>
      </c>
      <c r="D476" s="176" t="s">
        <v>460</v>
      </c>
      <c r="E476" s="404" t="s">
        <v>666</v>
      </c>
      <c r="F476" s="5" t="s">
        <v>95</v>
      </c>
      <c r="H476" s="17"/>
      <c r="I476" s="17"/>
      <c r="L476" s="17"/>
    </row>
    <row r="477" spans="2:12" x14ac:dyDescent="0.15">
      <c r="B477" s="6" t="s">
        <v>461</v>
      </c>
      <c r="C477" s="181"/>
      <c r="D477" s="181"/>
      <c r="E477" s="403" t="s">
        <v>667</v>
      </c>
      <c r="F477" s="8"/>
      <c r="H477" s="17"/>
      <c r="I477" s="17"/>
      <c r="L477" s="17"/>
    </row>
    <row r="478" spans="2:12" x14ac:dyDescent="0.15">
      <c r="B478" s="6"/>
      <c r="C478" s="181"/>
      <c r="D478" s="181"/>
      <c r="E478" s="181"/>
      <c r="F478" s="8" t="s">
        <v>464</v>
      </c>
      <c r="H478" s="17"/>
      <c r="I478" s="17"/>
      <c r="L478" s="17"/>
    </row>
    <row r="479" spans="2:12" x14ac:dyDescent="0.15">
      <c r="B479" s="80"/>
      <c r="C479" s="181" t="s">
        <v>463</v>
      </c>
      <c r="D479" s="193" t="s">
        <v>668</v>
      </c>
      <c r="E479" s="193" t="s">
        <v>668</v>
      </c>
      <c r="F479" s="46" t="s">
        <v>669</v>
      </c>
      <c r="H479" s="17"/>
      <c r="I479" s="17"/>
      <c r="L479" s="17"/>
    </row>
    <row r="480" spans="2:12" x14ac:dyDescent="0.15">
      <c r="B480" s="12"/>
      <c r="C480" s="68"/>
      <c r="D480" s="68"/>
      <c r="E480" s="68"/>
      <c r="F480" s="99">
        <f>D480-E480</f>
        <v>0</v>
      </c>
      <c r="H480" s="17"/>
      <c r="I480" s="17"/>
      <c r="L480" s="17"/>
    </row>
    <row r="481" spans="2:12" ht="13.8" thickBot="1" x14ac:dyDescent="0.25">
      <c r="B481" s="479" t="s">
        <v>445</v>
      </c>
      <c r="C481" s="516"/>
      <c r="D481" s="516"/>
      <c r="E481" s="517"/>
      <c r="F481" s="55">
        <f>SUM(F480)</f>
        <v>0</v>
      </c>
      <c r="H481" s="17"/>
      <c r="I481" s="17"/>
      <c r="L481" s="17"/>
    </row>
    <row r="482" spans="2:12" x14ac:dyDescent="0.15">
      <c r="B482" s="129" t="s">
        <v>675</v>
      </c>
      <c r="C482" s="17"/>
      <c r="D482" s="17"/>
      <c r="E482" s="17"/>
      <c r="H482" s="17"/>
      <c r="I482" s="17"/>
      <c r="L482" s="17"/>
    </row>
    <row r="483" spans="2:12" x14ac:dyDescent="0.15">
      <c r="B483" s="129"/>
      <c r="C483" s="17"/>
      <c r="D483" s="17"/>
      <c r="E483" s="17"/>
      <c r="H483" s="17"/>
      <c r="I483" s="17"/>
      <c r="L483" s="17"/>
    </row>
    <row r="484" spans="2:12" ht="12.6" thickBot="1" x14ac:dyDescent="0.2">
      <c r="B484" s="1" t="s">
        <v>465</v>
      </c>
      <c r="C484" s="17"/>
      <c r="D484" s="17"/>
      <c r="E484" s="17"/>
      <c r="H484" s="17"/>
      <c r="I484" s="17"/>
      <c r="L484" s="17"/>
    </row>
    <row r="485" spans="2:12" ht="13.5" customHeight="1" x14ac:dyDescent="0.15">
      <c r="B485" s="518"/>
      <c r="C485" s="519"/>
      <c r="D485" s="519"/>
      <c r="E485" s="519"/>
      <c r="F485" s="519"/>
      <c r="G485" s="519"/>
      <c r="H485" s="520"/>
      <c r="I485" s="17"/>
      <c r="L485" s="17"/>
    </row>
    <row r="486" spans="2:12" ht="14.25" customHeight="1" thickBot="1" x14ac:dyDescent="0.2">
      <c r="B486" s="513"/>
      <c r="C486" s="514"/>
      <c r="D486" s="514"/>
      <c r="E486" s="514"/>
      <c r="F486" s="514"/>
      <c r="G486" s="514"/>
      <c r="H486" s="515"/>
      <c r="I486" s="17"/>
      <c r="L486" s="17"/>
    </row>
    <row r="487" spans="2:12" x14ac:dyDescent="0.15">
      <c r="C487" s="17"/>
      <c r="D487" s="17"/>
      <c r="E487" s="17"/>
      <c r="H487" s="17"/>
      <c r="I487" s="17"/>
      <c r="L487" s="17"/>
    </row>
    <row r="488" spans="2:12" ht="12.6" thickBot="1" x14ac:dyDescent="0.2">
      <c r="B488" s="1" t="s">
        <v>672</v>
      </c>
      <c r="C488" s="56"/>
      <c r="D488" s="56"/>
      <c r="E488" s="56" t="s">
        <v>85</v>
      </c>
      <c r="F488" s="17"/>
      <c r="G488" s="17"/>
      <c r="H488" s="17"/>
      <c r="I488" s="17"/>
      <c r="J488" s="17"/>
      <c r="K488" s="17"/>
    </row>
    <row r="489" spans="2:12" x14ac:dyDescent="0.15">
      <c r="B489" s="95" t="s">
        <v>673</v>
      </c>
      <c r="C489" s="224"/>
      <c r="D489" s="215"/>
      <c r="E489" s="335">
        <f>F468</f>
        <v>0</v>
      </c>
      <c r="F489" s="17"/>
      <c r="G489" s="17"/>
      <c r="H489" s="17"/>
      <c r="I489" s="17"/>
      <c r="J489" s="17"/>
    </row>
    <row r="490" spans="2:12" x14ac:dyDescent="0.15">
      <c r="B490" s="160" t="s">
        <v>674</v>
      </c>
      <c r="C490" s="405"/>
      <c r="D490" s="276"/>
      <c r="E490" s="222">
        <f>F481</f>
        <v>0</v>
      </c>
      <c r="F490" s="17"/>
      <c r="G490" s="17"/>
      <c r="H490" s="17"/>
      <c r="I490" s="17"/>
      <c r="J490" s="17"/>
    </row>
    <row r="491" spans="2:12" ht="12.6" thickBot="1" x14ac:dyDescent="0.2">
      <c r="B491" s="141"/>
      <c r="C491" s="336" t="s">
        <v>642</v>
      </c>
      <c r="D491" s="334"/>
      <c r="E491" s="337">
        <f>SUM(E489:E490)</f>
        <v>0</v>
      </c>
      <c r="F491" s="17"/>
      <c r="G491" s="17"/>
      <c r="H491" s="17"/>
      <c r="I491" s="17"/>
      <c r="J491" s="17"/>
    </row>
    <row r="492" spans="2:12" x14ac:dyDescent="0.15">
      <c r="C492" s="56"/>
      <c r="D492" s="56"/>
      <c r="E492" s="17"/>
      <c r="F492" s="17"/>
      <c r="G492" s="17"/>
      <c r="H492" s="17"/>
      <c r="I492" s="17"/>
      <c r="J492" s="17"/>
    </row>
    <row r="493" spans="2:12" ht="12.6" thickBot="1" x14ac:dyDescent="0.2">
      <c r="B493" s="400" t="s">
        <v>676</v>
      </c>
      <c r="C493" s="17"/>
      <c r="D493" s="17"/>
      <c r="E493" s="17"/>
      <c r="H493" s="17"/>
      <c r="I493" s="17"/>
      <c r="L493" s="17"/>
    </row>
    <row r="494" spans="2:12" x14ac:dyDescent="0.15">
      <c r="B494" s="3" t="s">
        <v>677</v>
      </c>
      <c r="C494" s="407" t="s">
        <v>678</v>
      </c>
      <c r="D494" s="407" t="s">
        <v>679</v>
      </c>
      <c r="E494" s="407" t="s">
        <v>680</v>
      </c>
      <c r="F494" s="407" t="s">
        <v>681</v>
      </c>
      <c r="G494" s="408" t="s">
        <v>682</v>
      </c>
      <c r="H494" s="17"/>
      <c r="I494" s="17"/>
      <c r="L494" s="17"/>
    </row>
    <row r="495" spans="2:12" x14ac:dyDescent="0.15">
      <c r="B495" s="6" t="s">
        <v>683</v>
      </c>
      <c r="C495" s="403"/>
      <c r="D495" s="403"/>
      <c r="E495" s="403"/>
      <c r="F495" s="403"/>
      <c r="G495" s="409" t="s">
        <v>684</v>
      </c>
      <c r="H495" s="17"/>
      <c r="I495" s="17"/>
      <c r="L495" s="17"/>
    </row>
    <row r="496" spans="2:12" x14ac:dyDescent="0.15">
      <c r="B496" s="80"/>
      <c r="C496" s="193"/>
      <c r="D496" s="193" t="s">
        <v>685</v>
      </c>
      <c r="E496" s="193" t="s">
        <v>685</v>
      </c>
      <c r="F496" s="403" t="s">
        <v>686</v>
      </c>
      <c r="G496" s="148" t="s">
        <v>685</v>
      </c>
      <c r="H496" s="17"/>
      <c r="I496" s="17"/>
      <c r="L496" s="17"/>
    </row>
    <row r="497" spans="2:12" x14ac:dyDescent="0.15">
      <c r="B497" s="12"/>
      <c r="C497" s="68"/>
      <c r="D497" s="68"/>
      <c r="E497" s="68"/>
      <c r="F497" s="68"/>
      <c r="G497" s="99">
        <f>(E497-D497)*F497</f>
        <v>0</v>
      </c>
      <c r="H497" s="17"/>
      <c r="I497" s="17"/>
      <c r="L497" s="17"/>
    </row>
    <row r="498" spans="2:12" x14ac:dyDescent="0.15">
      <c r="B498" s="410"/>
      <c r="C498" s="68"/>
      <c r="D498" s="68"/>
      <c r="E498" s="68"/>
      <c r="F498" s="68"/>
      <c r="G498" s="99">
        <f>(E498-D498)*F498</f>
        <v>0</v>
      </c>
      <c r="H498" s="17"/>
      <c r="I498" s="17"/>
      <c r="L498" s="17"/>
    </row>
    <row r="499" spans="2:12" x14ac:dyDescent="0.15">
      <c r="B499" s="12"/>
      <c r="C499" s="68"/>
      <c r="D499" s="68"/>
      <c r="E499" s="68"/>
      <c r="F499" s="68"/>
      <c r="G499" s="99">
        <f>(E499-D499)*F499</f>
        <v>0</v>
      </c>
      <c r="H499" s="17"/>
      <c r="I499" s="17"/>
      <c r="L499" s="17"/>
    </row>
    <row r="500" spans="2:12" ht="13.8" thickBot="1" x14ac:dyDescent="0.25">
      <c r="B500" s="479" t="s">
        <v>687</v>
      </c>
      <c r="C500" s="521"/>
      <c r="D500" s="521"/>
      <c r="E500" s="522"/>
      <c r="F500" s="128"/>
      <c r="G500" s="346">
        <f>SUM(G497:G499)</f>
        <v>0</v>
      </c>
      <c r="H500" s="17"/>
      <c r="I500" s="17"/>
      <c r="L500" s="17"/>
    </row>
    <row r="501" spans="2:12" x14ac:dyDescent="0.15">
      <c r="B501" s="413" t="s">
        <v>688</v>
      </c>
      <c r="C501" s="412"/>
      <c r="D501" s="412"/>
      <c r="E501" s="412"/>
      <c r="F501" s="411"/>
      <c r="G501" s="411"/>
      <c r="H501" s="17"/>
      <c r="I501" s="17"/>
      <c r="L501" s="17"/>
    </row>
    <row r="502" spans="2:12" x14ac:dyDescent="0.15">
      <c r="C502" s="17"/>
      <c r="D502" s="17"/>
      <c r="E502" s="17"/>
      <c r="H502" s="17"/>
      <c r="I502" s="17"/>
      <c r="L502" s="17"/>
    </row>
    <row r="503" spans="2:12" ht="12.6" thickBot="1" x14ac:dyDescent="0.2">
      <c r="B503" s="1" t="s">
        <v>465</v>
      </c>
      <c r="C503" s="17"/>
      <c r="D503" s="17"/>
      <c r="E503" s="17"/>
      <c r="H503" s="17"/>
      <c r="I503" s="17"/>
      <c r="L503" s="17"/>
    </row>
    <row r="504" spans="2:12" ht="13.5" customHeight="1" x14ac:dyDescent="0.15">
      <c r="B504" s="518"/>
      <c r="C504" s="519"/>
      <c r="D504" s="519"/>
      <c r="E504" s="519"/>
      <c r="F504" s="519"/>
      <c r="G504" s="519"/>
      <c r="H504" s="520"/>
      <c r="I504" s="17"/>
      <c r="L504" s="17"/>
    </row>
    <row r="505" spans="2:12" ht="14.25" customHeight="1" thickBot="1" x14ac:dyDescent="0.2">
      <c r="B505" s="513"/>
      <c r="C505" s="514"/>
      <c r="D505" s="514"/>
      <c r="E505" s="514"/>
      <c r="F505" s="514"/>
      <c r="G505" s="514"/>
      <c r="H505" s="515"/>
      <c r="I505" s="17"/>
      <c r="L505" s="17"/>
    </row>
    <row r="506" spans="2:12" ht="14.25" customHeight="1" x14ac:dyDescent="0.15">
      <c r="B506" s="455"/>
      <c r="C506" s="455"/>
      <c r="D506" s="455"/>
      <c r="E506" s="455"/>
      <c r="F506" s="455"/>
      <c r="G506" s="455"/>
      <c r="H506" s="455"/>
      <c r="I506" s="17"/>
      <c r="L506" s="17"/>
    </row>
    <row r="507" spans="2:12" ht="14.25" customHeight="1" x14ac:dyDescent="0.15">
      <c r="B507" s="456"/>
      <c r="C507" s="17"/>
      <c r="D507" s="17"/>
      <c r="E507" s="17"/>
      <c r="H507" s="17"/>
      <c r="I507" s="17"/>
      <c r="L507" s="17"/>
    </row>
    <row r="508" spans="2:12" ht="12.6" thickBot="1" x14ac:dyDescent="0.2">
      <c r="B508" s="1" t="s">
        <v>690</v>
      </c>
      <c r="C508" s="406"/>
      <c r="D508" s="406"/>
      <c r="E508" s="406"/>
      <c r="F508" s="406"/>
      <c r="H508" s="17"/>
      <c r="I508" s="17"/>
      <c r="L508" s="17"/>
    </row>
    <row r="509" spans="2:12" x14ac:dyDescent="0.15">
      <c r="B509" s="471" t="s">
        <v>691</v>
      </c>
      <c r="C509" s="493"/>
      <c r="D509" s="472"/>
      <c r="E509" s="407" t="s">
        <v>692</v>
      </c>
      <c r="F509" s="407" t="s">
        <v>693</v>
      </c>
      <c r="G509" s="414" t="s">
        <v>694</v>
      </c>
      <c r="H509" s="494" t="s">
        <v>695</v>
      </c>
      <c r="I509" s="495"/>
      <c r="J509" s="17"/>
      <c r="L509" s="17"/>
    </row>
    <row r="510" spans="2:12" x14ac:dyDescent="0.15">
      <c r="B510" s="50" t="s">
        <v>696</v>
      </c>
      <c r="C510" s="130"/>
      <c r="D510" s="135"/>
      <c r="E510" s="415" t="s">
        <v>697</v>
      </c>
      <c r="F510" s="68"/>
      <c r="G510" s="98" t="s">
        <v>698</v>
      </c>
      <c r="H510" s="330" t="s">
        <v>699</v>
      </c>
      <c r="I510" s="222"/>
      <c r="J510" s="398"/>
      <c r="L510" s="17"/>
    </row>
    <row r="511" spans="2:12" x14ac:dyDescent="0.15">
      <c r="B511" s="50" t="s">
        <v>700</v>
      </c>
      <c r="C511" s="130"/>
      <c r="D511" s="135"/>
      <c r="E511" s="415" t="s">
        <v>701</v>
      </c>
      <c r="F511" s="68"/>
      <c r="G511" s="98" t="s">
        <v>698</v>
      </c>
      <c r="H511" s="30" t="s">
        <v>699</v>
      </c>
      <c r="I511" s="251"/>
      <c r="J511" s="398"/>
      <c r="L511" s="17"/>
    </row>
    <row r="512" spans="2:12" x14ac:dyDescent="0.15">
      <c r="B512" s="50" t="s">
        <v>702</v>
      </c>
      <c r="C512" s="130"/>
      <c r="D512" s="135"/>
      <c r="E512" s="415" t="s">
        <v>703</v>
      </c>
      <c r="F512" s="68"/>
      <c r="G512" s="98" t="s">
        <v>698</v>
      </c>
      <c r="H512" s="30"/>
      <c r="I512" s="251"/>
      <c r="J512" s="398"/>
      <c r="L512" s="17"/>
    </row>
    <row r="513" spans="2:12" x14ac:dyDescent="0.15">
      <c r="B513" s="50" t="s">
        <v>704</v>
      </c>
      <c r="C513" s="130"/>
      <c r="D513" s="135"/>
      <c r="E513" s="415" t="s">
        <v>705</v>
      </c>
      <c r="F513" s="68"/>
      <c r="G513" s="98" t="s">
        <v>706</v>
      </c>
      <c r="H513" s="30" t="s">
        <v>699</v>
      </c>
      <c r="I513" s="251"/>
      <c r="J513" s="398"/>
      <c r="L513" s="17"/>
    </row>
    <row r="514" spans="2:12" ht="12.6" thickBot="1" x14ac:dyDescent="0.2">
      <c r="B514" s="25" t="s">
        <v>707</v>
      </c>
      <c r="C514" s="161"/>
      <c r="D514" s="416"/>
      <c r="E514" s="338" t="s">
        <v>708</v>
      </c>
      <c r="F514" s="114"/>
      <c r="G514" s="100" t="s">
        <v>709</v>
      </c>
      <c r="H514" s="104" t="s">
        <v>699</v>
      </c>
      <c r="I514" s="417"/>
      <c r="J514" s="398"/>
      <c r="L514" s="17"/>
    </row>
    <row r="515" spans="2:12" ht="13.2" thickTop="1" thickBot="1" x14ac:dyDescent="0.2">
      <c r="B515" s="418" t="s">
        <v>710</v>
      </c>
      <c r="C515" s="419"/>
      <c r="D515" s="420"/>
      <c r="E515" s="421" t="s">
        <v>711</v>
      </c>
      <c r="F515" s="422"/>
      <c r="G515" s="450"/>
      <c r="H515" s="424"/>
      <c r="I515" s="425"/>
      <c r="J515" s="17"/>
      <c r="L515" s="17"/>
    </row>
    <row r="516" spans="2:12" x14ac:dyDescent="0.15">
      <c r="B516" s="411" t="s">
        <v>713</v>
      </c>
      <c r="C516" s="412"/>
      <c r="D516" s="412"/>
      <c r="E516" s="412"/>
      <c r="F516" s="411"/>
      <c r="G516" s="411"/>
      <c r="H516" s="412"/>
      <c r="I516" s="412"/>
      <c r="J516" s="411"/>
      <c r="L516" s="17"/>
    </row>
    <row r="517" spans="2:12" x14ac:dyDescent="0.15">
      <c r="B517" s="426"/>
      <c r="C517" s="426"/>
      <c r="D517" s="426"/>
      <c r="E517" s="426"/>
      <c r="F517" s="426"/>
      <c r="G517" s="411"/>
      <c r="H517" s="412"/>
      <c r="I517" s="412"/>
      <c r="J517" s="411"/>
      <c r="L517" s="17"/>
    </row>
    <row r="518" spans="2:12" x14ac:dyDescent="0.15">
      <c r="B518" s="1" t="s">
        <v>714</v>
      </c>
      <c r="C518" s="406"/>
      <c r="D518" s="406"/>
      <c r="E518" s="406"/>
      <c r="F518" s="406"/>
      <c r="H518" s="17"/>
      <c r="I518" s="17"/>
      <c r="L518" s="17"/>
    </row>
    <row r="519" spans="2:12" ht="12.6" thickBot="1" x14ac:dyDescent="0.2">
      <c r="B519" s="1" t="s">
        <v>715</v>
      </c>
      <c r="C519" s="406"/>
      <c r="D519" s="406"/>
      <c r="E519" s="406"/>
      <c r="F519" s="406"/>
      <c r="H519" s="17"/>
      <c r="I519" s="17"/>
      <c r="L519" s="17"/>
    </row>
    <row r="520" spans="2:12" x14ac:dyDescent="0.15">
      <c r="B520" s="471" t="s">
        <v>716</v>
      </c>
      <c r="C520" s="493"/>
      <c r="D520" s="493"/>
      <c r="E520" s="472"/>
      <c r="F520" s="407" t="s">
        <v>692</v>
      </c>
      <c r="G520" s="407" t="s">
        <v>693</v>
      </c>
      <c r="H520" s="414" t="s">
        <v>694</v>
      </c>
      <c r="I520" s="494" t="s">
        <v>695</v>
      </c>
      <c r="J520" s="495"/>
      <c r="L520" s="17"/>
    </row>
    <row r="521" spans="2:12" x14ac:dyDescent="0.15">
      <c r="B521" s="50" t="s">
        <v>717</v>
      </c>
      <c r="C521" s="135"/>
      <c r="D521" s="135"/>
      <c r="E521" s="135"/>
      <c r="F521" s="415" t="s">
        <v>697</v>
      </c>
      <c r="G521" s="68">
        <v>918</v>
      </c>
      <c r="H521" s="98" t="s">
        <v>709</v>
      </c>
      <c r="I521" s="330" t="s">
        <v>718</v>
      </c>
      <c r="J521" s="222"/>
      <c r="L521" s="17"/>
    </row>
    <row r="522" spans="2:12" ht="12.6" thickBot="1" x14ac:dyDescent="0.2">
      <c r="B522" s="50" t="s">
        <v>719</v>
      </c>
      <c r="C522" s="135"/>
      <c r="D522" s="135"/>
      <c r="E522" s="135"/>
      <c r="F522" s="415" t="s">
        <v>701</v>
      </c>
      <c r="G522" s="68"/>
      <c r="H522" s="98" t="s">
        <v>698</v>
      </c>
      <c r="I522" s="30" t="s">
        <v>699</v>
      </c>
      <c r="J522" s="251"/>
      <c r="L522" s="17"/>
    </row>
    <row r="523" spans="2:12" ht="13.2" thickTop="1" thickBot="1" x14ac:dyDescent="0.2">
      <c r="B523" s="418" t="s">
        <v>720</v>
      </c>
      <c r="C523" s="420"/>
      <c r="D523" s="420"/>
      <c r="E523" s="420"/>
      <c r="F523" s="421" t="s">
        <v>721</v>
      </c>
      <c r="G523" s="422"/>
      <c r="H523" s="423" t="s">
        <v>712</v>
      </c>
      <c r="I523" s="424"/>
      <c r="J523" s="425"/>
      <c r="L523" s="17"/>
    </row>
    <row r="524" spans="2:12" x14ac:dyDescent="0.15">
      <c r="B524" s="411" t="s">
        <v>722</v>
      </c>
      <c r="C524" s="412"/>
      <c r="D524" s="412"/>
      <c r="E524" s="412"/>
      <c r="F524" s="411"/>
      <c r="G524" s="411"/>
      <c r="H524" s="412"/>
      <c r="I524" s="412"/>
      <c r="J524" s="411"/>
      <c r="L524" s="17"/>
    </row>
    <row r="525" spans="2:12" x14ac:dyDescent="0.15">
      <c r="B525" s="426"/>
      <c r="C525" s="426"/>
      <c r="D525" s="426"/>
      <c r="E525" s="426"/>
      <c r="F525" s="426"/>
      <c r="G525" s="411"/>
      <c r="H525" s="412"/>
      <c r="I525" s="412"/>
      <c r="J525" s="411"/>
      <c r="L525" s="17"/>
    </row>
    <row r="526" spans="2:12" ht="12.6" thickBot="1" x14ac:dyDescent="0.2">
      <c r="B526" s="1" t="s">
        <v>723</v>
      </c>
      <c r="C526" s="406"/>
      <c r="D526" s="406"/>
      <c r="E526" s="406"/>
      <c r="F526" s="406"/>
      <c r="H526" s="17"/>
      <c r="I526" s="17"/>
      <c r="L526" s="17"/>
    </row>
    <row r="527" spans="2:12" x14ac:dyDescent="0.15">
      <c r="B527" s="471" t="s">
        <v>716</v>
      </c>
      <c r="C527" s="493"/>
      <c r="D527" s="472"/>
      <c r="E527" s="511" t="s">
        <v>692</v>
      </c>
      <c r="F527" s="512"/>
      <c r="G527" s="407" t="s">
        <v>693</v>
      </c>
      <c r="H527" s="414" t="s">
        <v>694</v>
      </c>
      <c r="I527" s="494" t="s">
        <v>695</v>
      </c>
      <c r="J527" s="495"/>
      <c r="L527" s="17"/>
    </row>
    <row r="528" spans="2:12" x14ac:dyDescent="0.15">
      <c r="B528" s="50" t="s">
        <v>724</v>
      </c>
      <c r="C528" s="135"/>
      <c r="D528" s="135"/>
      <c r="E528" s="504" t="s">
        <v>697</v>
      </c>
      <c r="F528" s="505"/>
      <c r="G528" s="68"/>
      <c r="H528" s="98" t="s">
        <v>725</v>
      </c>
      <c r="I528" s="330" t="s">
        <v>726</v>
      </c>
      <c r="J528" s="222"/>
      <c r="L528" s="17"/>
    </row>
    <row r="529" spans="2:12" x14ac:dyDescent="0.15">
      <c r="B529" s="50" t="s">
        <v>727</v>
      </c>
      <c r="C529" s="135"/>
      <c r="D529" s="135"/>
      <c r="E529" s="504" t="s">
        <v>701</v>
      </c>
      <c r="F529" s="505"/>
      <c r="G529" s="68"/>
      <c r="H529" s="98" t="s">
        <v>728</v>
      </c>
      <c r="I529" s="330" t="s">
        <v>729</v>
      </c>
      <c r="J529" s="222"/>
      <c r="L529" s="17"/>
    </row>
    <row r="530" spans="2:12" x14ac:dyDescent="0.15">
      <c r="B530" s="50" t="s">
        <v>730</v>
      </c>
      <c r="C530" s="135"/>
      <c r="D530" s="135"/>
      <c r="E530" s="504" t="s">
        <v>731</v>
      </c>
      <c r="F530" s="505"/>
      <c r="G530" s="68"/>
      <c r="H530" s="98" t="s">
        <v>725</v>
      </c>
      <c r="I530" s="330" t="s">
        <v>726</v>
      </c>
      <c r="J530" s="222"/>
      <c r="L530" s="17"/>
    </row>
    <row r="531" spans="2:12" x14ac:dyDescent="0.15">
      <c r="B531" s="50" t="s">
        <v>727</v>
      </c>
      <c r="C531" s="135"/>
      <c r="D531" s="135"/>
      <c r="E531" s="504" t="s">
        <v>705</v>
      </c>
      <c r="F531" s="505"/>
      <c r="G531" s="68"/>
      <c r="H531" s="98" t="s">
        <v>728</v>
      </c>
      <c r="I531" s="330" t="s">
        <v>729</v>
      </c>
      <c r="J531" s="222"/>
      <c r="L531" s="17"/>
    </row>
    <row r="532" spans="2:12" x14ac:dyDescent="0.15">
      <c r="B532" s="50" t="s">
        <v>732</v>
      </c>
      <c r="C532" s="135"/>
      <c r="D532" s="135"/>
      <c r="E532" s="504" t="s">
        <v>708</v>
      </c>
      <c r="F532" s="505"/>
      <c r="G532" s="68"/>
      <c r="H532" s="98" t="s">
        <v>725</v>
      </c>
      <c r="I532" s="330" t="s">
        <v>726</v>
      </c>
      <c r="J532" s="222"/>
      <c r="L532" s="17"/>
    </row>
    <row r="533" spans="2:12" x14ac:dyDescent="0.15">
      <c r="B533" s="50" t="s">
        <v>727</v>
      </c>
      <c r="C533" s="135"/>
      <c r="D533" s="135"/>
      <c r="E533" s="504" t="s">
        <v>733</v>
      </c>
      <c r="F533" s="505"/>
      <c r="G533" s="68"/>
      <c r="H533" s="98" t="s">
        <v>728</v>
      </c>
      <c r="I533" s="330" t="s">
        <v>729</v>
      </c>
      <c r="J533" s="222"/>
      <c r="L533" s="17"/>
    </row>
    <row r="534" spans="2:12" x14ac:dyDescent="0.15">
      <c r="B534" s="50" t="s">
        <v>734</v>
      </c>
      <c r="C534" s="135"/>
      <c r="D534" s="135"/>
      <c r="E534" s="504" t="s">
        <v>735</v>
      </c>
      <c r="F534" s="505"/>
      <c r="G534" s="68"/>
      <c r="H534" s="98" t="s">
        <v>736</v>
      </c>
      <c r="I534" s="330"/>
      <c r="J534" s="222"/>
      <c r="L534" s="17"/>
    </row>
    <row r="535" spans="2:12" x14ac:dyDescent="0.15">
      <c r="B535" s="50" t="s">
        <v>737</v>
      </c>
      <c r="C535" s="135"/>
      <c r="D535" s="135"/>
      <c r="E535" s="504" t="s">
        <v>738</v>
      </c>
      <c r="F535" s="505"/>
      <c r="G535" s="68">
        <v>50</v>
      </c>
      <c r="H535" s="98" t="s">
        <v>739</v>
      </c>
      <c r="I535" s="330" t="s">
        <v>718</v>
      </c>
      <c r="J535" s="222"/>
      <c r="L535" s="17"/>
    </row>
    <row r="536" spans="2:12" x14ac:dyDescent="0.15">
      <c r="B536" s="50" t="s">
        <v>740</v>
      </c>
      <c r="C536" s="135"/>
      <c r="D536" s="135"/>
      <c r="E536" s="504" t="s">
        <v>741</v>
      </c>
      <c r="F536" s="505"/>
      <c r="G536" s="68"/>
      <c r="H536" s="98" t="s">
        <v>736</v>
      </c>
      <c r="I536" s="330"/>
      <c r="J536" s="222"/>
      <c r="L536" s="17"/>
    </row>
    <row r="537" spans="2:12" ht="12.6" thickBot="1" x14ac:dyDescent="0.2">
      <c r="B537" s="50" t="s">
        <v>742</v>
      </c>
      <c r="C537" s="135"/>
      <c r="D537" s="135"/>
      <c r="E537" s="506" t="s">
        <v>743</v>
      </c>
      <c r="F537" s="507"/>
      <c r="G537" s="68">
        <v>4700</v>
      </c>
      <c r="H537" s="98" t="s">
        <v>744</v>
      </c>
      <c r="I537" s="30" t="s">
        <v>718</v>
      </c>
      <c r="J537" s="251"/>
      <c r="L537" s="17"/>
    </row>
    <row r="538" spans="2:12" ht="13.2" thickTop="1" thickBot="1" x14ac:dyDescent="0.2">
      <c r="B538" s="418" t="s">
        <v>745</v>
      </c>
      <c r="C538" s="420"/>
      <c r="D538" s="420"/>
      <c r="E538" s="508" t="s">
        <v>746</v>
      </c>
      <c r="F538" s="509"/>
      <c r="G538" s="422"/>
      <c r="H538" s="423" t="s">
        <v>747</v>
      </c>
      <c r="I538" s="424"/>
      <c r="J538" s="425"/>
      <c r="L538" s="17"/>
    </row>
    <row r="539" spans="2:12" x14ac:dyDescent="0.15">
      <c r="B539" s="426"/>
      <c r="C539" s="426"/>
      <c r="D539" s="426"/>
      <c r="E539" s="426"/>
      <c r="F539" s="426"/>
      <c r="G539" s="411"/>
      <c r="H539" s="412"/>
      <c r="I539" s="412"/>
      <c r="J539" s="411"/>
      <c r="L539" s="17"/>
    </row>
    <row r="540" spans="2:12" ht="12.6" thickBot="1" x14ac:dyDescent="0.2">
      <c r="B540" s="1" t="s">
        <v>748</v>
      </c>
      <c r="C540" s="17"/>
      <c r="D540" s="17"/>
      <c r="E540" s="17"/>
      <c r="G540" s="431" t="s">
        <v>749</v>
      </c>
      <c r="H540" s="412"/>
      <c r="I540" s="411"/>
      <c r="J540" s="411"/>
      <c r="L540" s="17"/>
    </row>
    <row r="541" spans="2:12" x14ac:dyDescent="0.15">
      <c r="B541" s="95" t="s">
        <v>750</v>
      </c>
      <c r="C541" s="253"/>
      <c r="D541" s="253"/>
      <c r="E541" s="253"/>
      <c r="F541" s="345"/>
      <c r="G541" s="432"/>
      <c r="H541" s="412"/>
      <c r="I541" s="411"/>
      <c r="J541" s="411"/>
      <c r="L541" s="17"/>
    </row>
    <row r="542" spans="2:12" x14ac:dyDescent="0.15">
      <c r="B542" s="50" t="s">
        <v>751</v>
      </c>
      <c r="C542" s="135"/>
      <c r="D542" s="135"/>
      <c r="E542" s="135"/>
      <c r="F542" s="136"/>
      <c r="G542" s="433"/>
      <c r="H542" s="412"/>
      <c r="I542" s="412"/>
      <c r="J542" s="411"/>
      <c r="L542" s="17"/>
    </row>
    <row r="543" spans="2:12" ht="12.6" thickBot="1" x14ac:dyDescent="0.2">
      <c r="B543" s="479" t="s">
        <v>687</v>
      </c>
      <c r="C543" s="510"/>
      <c r="D543" s="510"/>
      <c r="E543" s="510"/>
      <c r="F543" s="480"/>
      <c r="G543" s="434"/>
      <c r="H543" s="412"/>
      <c r="I543" s="412"/>
      <c r="J543" s="411"/>
      <c r="L543" s="17"/>
    </row>
    <row r="544" spans="2:12" x14ac:dyDescent="0.15">
      <c r="B544" s="426"/>
      <c r="C544" s="426"/>
      <c r="D544" s="426"/>
      <c r="E544" s="426"/>
      <c r="F544" s="426"/>
      <c r="G544" s="411"/>
      <c r="H544" s="412"/>
      <c r="I544" s="412"/>
      <c r="J544" s="411"/>
      <c r="L544" s="17"/>
    </row>
    <row r="545" spans="2:12" ht="12.6" thickBot="1" x14ac:dyDescent="0.2">
      <c r="B545" s="1" t="s">
        <v>752</v>
      </c>
      <c r="C545" s="406"/>
      <c r="D545" s="406"/>
      <c r="E545" s="406"/>
      <c r="F545" s="406"/>
      <c r="H545" s="17"/>
      <c r="I545" s="17"/>
      <c r="L545" s="17"/>
    </row>
    <row r="546" spans="2:12" x14ac:dyDescent="0.15">
      <c r="B546" s="471" t="s">
        <v>716</v>
      </c>
      <c r="C546" s="493"/>
      <c r="D546" s="472"/>
      <c r="E546" s="427" t="s">
        <v>692</v>
      </c>
      <c r="F546" s="407" t="s">
        <v>693</v>
      </c>
      <c r="G546" s="414" t="s">
        <v>694</v>
      </c>
      <c r="H546" s="494" t="s">
        <v>695</v>
      </c>
      <c r="I546" s="495"/>
      <c r="J546" s="17"/>
      <c r="L546" s="17"/>
    </row>
    <row r="547" spans="2:12" x14ac:dyDescent="0.15">
      <c r="B547" s="50" t="s">
        <v>753</v>
      </c>
      <c r="C547" s="135"/>
      <c r="D547" s="135"/>
      <c r="E547" s="428" t="s">
        <v>697</v>
      </c>
      <c r="F547" s="68"/>
      <c r="G547" s="98" t="s">
        <v>698</v>
      </c>
      <c r="H547" s="330" t="s">
        <v>726</v>
      </c>
      <c r="I547" s="222"/>
      <c r="J547" s="398"/>
      <c r="L547" s="17"/>
    </row>
    <row r="548" spans="2:12" ht="12.6" thickBot="1" x14ac:dyDescent="0.2">
      <c r="B548" s="50" t="s">
        <v>754</v>
      </c>
      <c r="C548" s="135"/>
      <c r="D548" s="135"/>
      <c r="E548" s="429" t="s">
        <v>701</v>
      </c>
      <c r="F548" s="68"/>
      <c r="G548" s="98" t="s">
        <v>706</v>
      </c>
      <c r="H548" s="30" t="s">
        <v>726</v>
      </c>
      <c r="I548" s="251"/>
      <c r="J548" s="398"/>
      <c r="L548" s="17"/>
    </row>
    <row r="549" spans="2:12" ht="13.2" thickTop="1" thickBot="1" x14ac:dyDescent="0.2">
      <c r="B549" s="418" t="s">
        <v>755</v>
      </c>
      <c r="C549" s="420"/>
      <c r="D549" s="420"/>
      <c r="E549" s="430" t="s">
        <v>721</v>
      </c>
      <c r="F549" s="422"/>
      <c r="G549" s="423" t="s">
        <v>747</v>
      </c>
      <c r="H549" s="424"/>
      <c r="I549" s="425"/>
      <c r="J549" s="17"/>
      <c r="L549" s="17"/>
    </row>
    <row r="550" spans="2:12" x14ac:dyDescent="0.15">
      <c r="B550" s="426" t="s">
        <v>756</v>
      </c>
      <c r="C550" s="426"/>
      <c r="D550" s="426"/>
      <c r="E550" s="426"/>
      <c r="F550" s="426"/>
      <c r="G550" s="411"/>
      <c r="H550" s="412"/>
      <c r="I550" s="412"/>
      <c r="J550" s="411"/>
      <c r="L550" s="17"/>
    </row>
    <row r="551" spans="2:12" x14ac:dyDescent="0.15">
      <c r="B551" s="426" t="s">
        <v>757</v>
      </c>
      <c r="C551" s="426"/>
      <c r="D551" s="426"/>
      <c r="E551" s="426"/>
      <c r="F551" s="426"/>
      <c r="G551" s="411"/>
      <c r="H551" s="412"/>
      <c r="I551" s="412"/>
      <c r="J551" s="411"/>
      <c r="L551" s="17"/>
    </row>
    <row r="552" spans="2:12" x14ac:dyDescent="0.15">
      <c r="C552" s="17"/>
      <c r="D552" s="17"/>
      <c r="E552" s="17"/>
      <c r="H552" s="17"/>
      <c r="I552" s="17"/>
      <c r="L552" s="17"/>
    </row>
    <row r="553" spans="2:12" ht="12.6" thickBot="1" x14ac:dyDescent="0.2">
      <c r="B553" s="411" t="s">
        <v>758</v>
      </c>
      <c r="C553" s="411"/>
      <c r="D553" s="411"/>
      <c r="E553" s="411"/>
      <c r="F553" s="411"/>
      <c r="G553" s="411"/>
      <c r="H553" s="411"/>
      <c r="I553" s="411"/>
      <c r="J553" s="411"/>
      <c r="L553" s="17"/>
    </row>
    <row r="554" spans="2:12" ht="13.5" customHeight="1" x14ac:dyDescent="0.15">
      <c r="B554" s="496" t="s">
        <v>759</v>
      </c>
      <c r="C554" s="497"/>
      <c r="D554" s="498"/>
      <c r="E554" s="499" t="s">
        <v>760</v>
      </c>
      <c r="F554" s="497"/>
      <c r="G554" s="497"/>
      <c r="H554" s="497"/>
      <c r="I554" s="497"/>
      <c r="J554" s="500"/>
      <c r="L554" s="17"/>
    </row>
    <row r="555" spans="2:12" ht="14.25" customHeight="1" thickBot="1" x14ac:dyDescent="0.2">
      <c r="B555" s="435"/>
      <c r="C555" s="436"/>
      <c r="D555" s="437"/>
      <c r="E555" s="438"/>
      <c r="F555" s="436"/>
      <c r="G555" s="436"/>
      <c r="H555" s="436"/>
      <c r="I555" s="436"/>
      <c r="J555" s="439"/>
    </row>
    <row r="556" spans="2:12" x14ac:dyDescent="0.15">
      <c r="B556" s="411"/>
      <c r="C556" s="411"/>
      <c r="D556" s="411"/>
      <c r="E556" s="411"/>
      <c r="F556" s="411"/>
      <c r="G556" s="411"/>
      <c r="H556" s="411"/>
      <c r="I556" s="411"/>
      <c r="J556" s="411"/>
    </row>
    <row r="557" spans="2:12" ht="12.6" thickBot="1" x14ac:dyDescent="0.2">
      <c r="B557" s="411" t="s">
        <v>761</v>
      </c>
      <c r="C557" s="411"/>
      <c r="D557" s="411"/>
      <c r="E557" s="411"/>
      <c r="F557" s="411"/>
      <c r="G557" s="411" t="s">
        <v>749</v>
      </c>
      <c r="H557" s="411"/>
      <c r="I557" s="411"/>
      <c r="J557" s="411"/>
    </row>
    <row r="558" spans="2:12" x14ac:dyDescent="0.15">
      <c r="B558" s="440" t="s">
        <v>762</v>
      </c>
      <c r="C558" s="441"/>
      <c r="D558" s="441"/>
      <c r="E558" s="441"/>
      <c r="F558" s="441"/>
      <c r="G558" s="442"/>
      <c r="H558" s="411"/>
      <c r="I558" s="411"/>
      <c r="J558" s="411"/>
    </row>
    <row r="559" spans="2:12" x14ac:dyDescent="0.15">
      <c r="B559" s="443"/>
      <c r="C559" s="444"/>
      <c r="D559" s="444"/>
      <c r="E559" s="444"/>
      <c r="F559" s="444"/>
      <c r="G559" s="445"/>
      <c r="H559" s="411"/>
      <c r="I559" s="411"/>
      <c r="J559" s="411"/>
      <c r="L559" s="347"/>
    </row>
    <row r="560" spans="2:12" ht="12.6" thickBot="1" x14ac:dyDescent="0.2">
      <c r="B560" s="501" t="s">
        <v>763</v>
      </c>
      <c r="C560" s="502"/>
      <c r="D560" s="502"/>
      <c r="E560" s="502"/>
      <c r="F560" s="503"/>
      <c r="G560" s="452">
        <f>SUM(G559)</f>
        <v>0</v>
      </c>
      <c r="H560" s="411"/>
      <c r="I560" s="411"/>
      <c r="J560" s="411"/>
      <c r="L560" s="347"/>
    </row>
    <row r="561" spans="2:12" x14ac:dyDescent="0.15">
      <c r="K561" s="17"/>
      <c r="L561" s="347"/>
    </row>
    <row r="562" spans="2:12" ht="12.6" thickBot="1" x14ac:dyDescent="0.2">
      <c r="B562" s="1" t="s">
        <v>466</v>
      </c>
      <c r="E562" s="1" t="s">
        <v>85</v>
      </c>
    </row>
    <row r="563" spans="2:12" x14ac:dyDescent="0.15">
      <c r="B563" s="95" t="s">
        <v>467</v>
      </c>
      <c r="C563" s="59"/>
      <c r="D563" s="61"/>
      <c r="E563" s="466">
        <f>I156</f>
        <v>5289.48</v>
      </c>
    </row>
    <row r="564" spans="2:12" x14ac:dyDescent="0.15">
      <c r="B564" s="50" t="s">
        <v>468</v>
      </c>
      <c r="C564" s="130"/>
      <c r="D564" s="88"/>
      <c r="E564" s="467">
        <f>G226</f>
        <v>1056</v>
      </c>
    </row>
    <row r="565" spans="2:12" x14ac:dyDescent="0.15">
      <c r="B565" s="50" t="s">
        <v>469</v>
      </c>
      <c r="C565" s="130"/>
      <c r="D565" s="88"/>
      <c r="E565" s="459">
        <f>H264</f>
        <v>2874.5640000000003</v>
      </c>
    </row>
    <row r="566" spans="2:12" x14ac:dyDescent="0.15">
      <c r="B566" s="50" t="s">
        <v>470</v>
      </c>
      <c r="C566" s="130"/>
      <c r="D566" s="88"/>
      <c r="E566" s="99">
        <f>G416</f>
        <v>0</v>
      </c>
    </row>
    <row r="567" spans="2:12" x14ac:dyDescent="0.15">
      <c r="B567" s="50" t="s">
        <v>471</v>
      </c>
      <c r="C567" s="130"/>
      <c r="D567" s="88"/>
      <c r="E567" s="99">
        <f>F425</f>
        <v>0</v>
      </c>
    </row>
    <row r="568" spans="2:12" x14ac:dyDescent="0.15">
      <c r="B568" s="50" t="s">
        <v>472</v>
      </c>
      <c r="C568" s="130"/>
      <c r="D568" s="88"/>
      <c r="E568" s="99">
        <f>E443</f>
        <v>0</v>
      </c>
    </row>
    <row r="569" spans="2:12" x14ac:dyDescent="0.15">
      <c r="B569" s="50" t="s">
        <v>473</v>
      </c>
      <c r="C569" s="130"/>
      <c r="D569" s="88"/>
      <c r="E569" s="99">
        <f>G459</f>
        <v>0</v>
      </c>
    </row>
    <row r="570" spans="2:12" x14ac:dyDescent="0.15">
      <c r="B570" s="50" t="s">
        <v>764</v>
      </c>
      <c r="C570" s="444"/>
      <c r="D570" s="447"/>
      <c r="E570" s="448">
        <f>E491</f>
        <v>0</v>
      </c>
    </row>
    <row r="571" spans="2:12" x14ac:dyDescent="0.15">
      <c r="B571" s="50" t="s">
        <v>765</v>
      </c>
      <c r="C571" s="444"/>
      <c r="D571" s="447"/>
      <c r="E571" s="448">
        <f>G500</f>
        <v>0</v>
      </c>
    </row>
    <row r="572" spans="2:12" x14ac:dyDescent="0.15">
      <c r="B572" s="50" t="s">
        <v>766</v>
      </c>
      <c r="C572" s="449"/>
      <c r="D572" s="447"/>
      <c r="E572" s="99">
        <f>G515</f>
        <v>0</v>
      </c>
    </row>
    <row r="573" spans="2:12" x14ac:dyDescent="0.15">
      <c r="B573" s="50" t="s">
        <v>767</v>
      </c>
      <c r="C573" s="449"/>
      <c r="D573" s="447"/>
      <c r="E573" s="99">
        <v>0</v>
      </c>
    </row>
    <row r="574" spans="2:12" x14ac:dyDescent="0.15">
      <c r="B574" s="50" t="s">
        <v>768</v>
      </c>
      <c r="C574" s="449"/>
      <c r="D574" s="447"/>
      <c r="E574" s="99">
        <v>0</v>
      </c>
    </row>
    <row r="575" spans="2:12" x14ac:dyDescent="0.15">
      <c r="B575" s="50" t="s">
        <v>769</v>
      </c>
      <c r="C575" s="130"/>
      <c r="D575" s="88"/>
      <c r="E575" s="446">
        <f>G560</f>
        <v>0</v>
      </c>
    </row>
    <row r="576" spans="2:12" x14ac:dyDescent="0.15">
      <c r="B576" s="25"/>
      <c r="C576" s="161"/>
      <c r="D576" s="88"/>
      <c r="E576" s="349"/>
    </row>
    <row r="577" spans="2:10" ht="14.25" customHeight="1" thickBot="1" x14ac:dyDescent="0.2">
      <c r="B577" s="481" t="s">
        <v>105</v>
      </c>
      <c r="C577" s="482"/>
      <c r="D577" s="132"/>
      <c r="E577" s="469">
        <f>SUM(E563:E576)</f>
        <v>9220.0439999999999</v>
      </c>
    </row>
    <row r="579" spans="2:10" ht="12.6" thickBot="1" x14ac:dyDescent="0.2">
      <c r="B579" s="1" t="s">
        <v>474</v>
      </c>
    </row>
    <row r="580" spans="2:10" ht="13.5" customHeight="1" x14ac:dyDescent="0.15">
      <c r="B580" s="483" t="s">
        <v>475</v>
      </c>
      <c r="C580" s="484"/>
      <c r="D580" s="18" t="s">
        <v>476</v>
      </c>
      <c r="E580" s="18" t="s">
        <v>477</v>
      </c>
      <c r="F580" s="169" t="s">
        <v>478</v>
      </c>
      <c r="G580" s="485" t="s">
        <v>479</v>
      </c>
    </row>
    <row r="581" spans="2:10" x14ac:dyDescent="0.15">
      <c r="B581" s="113"/>
      <c r="D581" s="21"/>
      <c r="E581" s="21"/>
      <c r="F581" s="133" t="s">
        <v>480</v>
      </c>
      <c r="G581" s="486"/>
    </row>
    <row r="582" spans="2:10" x14ac:dyDescent="0.15">
      <c r="B582" s="113"/>
      <c r="D582" s="21" t="s">
        <v>481</v>
      </c>
      <c r="E582" s="21" t="s">
        <v>220</v>
      </c>
      <c r="F582" s="350" t="s">
        <v>80</v>
      </c>
      <c r="G582" s="487"/>
    </row>
    <row r="583" spans="2:10" x14ac:dyDescent="0.15">
      <c r="B583" s="25" t="s">
        <v>788</v>
      </c>
      <c r="C583" s="161"/>
      <c r="D583" s="120">
        <v>7</v>
      </c>
      <c r="E583" s="351">
        <v>22160</v>
      </c>
      <c r="F583" s="352">
        <f>IF(D583=0,0,E583/D583)</f>
        <v>3165.7142857142858</v>
      </c>
      <c r="G583" s="488"/>
    </row>
    <row r="584" spans="2:10" x14ac:dyDescent="0.15">
      <c r="B584" s="113" t="s">
        <v>789</v>
      </c>
      <c r="D584" s="62">
        <v>7</v>
      </c>
      <c r="E584" s="353">
        <v>6118</v>
      </c>
      <c r="F584" s="352">
        <f>IF(D584=0,0,E584/D584)</f>
        <v>874</v>
      </c>
      <c r="G584" s="489"/>
    </row>
    <row r="585" spans="2:10" x14ac:dyDescent="0.15">
      <c r="B585" s="113"/>
      <c r="D585" s="62"/>
      <c r="E585" s="353"/>
      <c r="F585" s="352">
        <f>IF(D585=0,0,E585/D585)</f>
        <v>0</v>
      </c>
      <c r="G585" s="490"/>
    </row>
    <row r="586" spans="2:10" x14ac:dyDescent="0.15">
      <c r="B586" s="491" t="s">
        <v>482</v>
      </c>
      <c r="C586" s="492"/>
      <c r="D586" s="354"/>
      <c r="E586" s="29">
        <f>SUM(E583:E585)</f>
        <v>28278</v>
      </c>
      <c r="F586" s="355">
        <f>SUM(F583:F585)</f>
        <v>4039.7142857142858</v>
      </c>
      <c r="G586" s="173"/>
    </row>
    <row r="587" spans="2:10" x14ac:dyDescent="0.15">
      <c r="B587" s="12" t="s">
        <v>483</v>
      </c>
      <c r="C587" s="83"/>
      <c r="D587" s="354"/>
      <c r="E587" s="29"/>
      <c r="F587" s="356"/>
      <c r="G587" s="357"/>
    </row>
    <row r="588" spans="2:10" x14ac:dyDescent="0.15">
      <c r="B588" s="12" t="s">
        <v>484</v>
      </c>
      <c r="C588" s="83"/>
      <c r="D588" s="354"/>
      <c r="E588" s="29"/>
      <c r="F588" s="356"/>
      <c r="G588" s="357"/>
    </row>
    <row r="589" spans="2:10" x14ac:dyDescent="0.15">
      <c r="B589" s="473" t="s">
        <v>485</v>
      </c>
      <c r="C589" s="474"/>
      <c r="D589" s="358"/>
      <c r="E589" s="359">
        <f>E586+E587+E588</f>
        <v>28278</v>
      </c>
      <c r="F589" s="106">
        <f>F586</f>
        <v>4039.7142857142858</v>
      </c>
      <c r="G589" s="360">
        <f>SUM(G583:G588)</f>
        <v>0</v>
      </c>
    </row>
    <row r="590" spans="2:10" x14ac:dyDescent="0.15">
      <c r="B590" s="50"/>
      <c r="C590" s="130"/>
      <c r="D590" s="130"/>
      <c r="E590" s="361" t="s">
        <v>486</v>
      </c>
      <c r="F590" s="362" t="s">
        <v>487</v>
      </c>
      <c r="G590" s="363"/>
    </row>
    <row r="591" spans="2:10" ht="12.6" thickBot="1" x14ac:dyDescent="0.2">
      <c r="B591" s="102" t="s">
        <v>488</v>
      </c>
      <c r="C591" s="131"/>
      <c r="D591" s="131"/>
      <c r="E591" s="451">
        <f>ROUND(E589/F589,1)</f>
        <v>7</v>
      </c>
      <c r="F591" s="131" t="s">
        <v>489</v>
      </c>
      <c r="G591" s="323"/>
      <c r="J591" s="17"/>
    </row>
    <row r="592" spans="2:10" x14ac:dyDescent="0.15">
      <c r="E592" s="56"/>
      <c r="J592" s="17"/>
    </row>
    <row r="593" spans="2:11" ht="12.6" thickBot="1" x14ac:dyDescent="0.2">
      <c r="B593" s="1" t="s">
        <v>490</v>
      </c>
      <c r="J593" s="17"/>
    </row>
    <row r="594" spans="2:11" ht="13.5" customHeight="1" x14ac:dyDescent="0.15">
      <c r="B594" s="471" t="s">
        <v>491</v>
      </c>
      <c r="C594" s="472"/>
      <c r="D594" s="364" t="s">
        <v>492</v>
      </c>
    </row>
    <row r="595" spans="2:11" x14ac:dyDescent="0.15">
      <c r="B595" s="475" t="s">
        <v>783</v>
      </c>
      <c r="C595" s="476"/>
      <c r="D595" s="101">
        <v>2150</v>
      </c>
    </row>
    <row r="596" spans="2:11" x14ac:dyDescent="0.15">
      <c r="B596" s="477"/>
      <c r="C596" s="478"/>
      <c r="D596" s="260"/>
      <c r="J596" s="365"/>
    </row>
    <row r="597" spans="2:11" ht="14.25" customHeight="1" thickBot="1" x14ac:dyDescent="0.2">
      <c r="B597" s="479" t="s">
        <v>105</v>
      </c>
      <c r="C597" s="480"/>
      <c r="D597" s="337">
        <f>SUM(D595:D596)</f>
        <v>2150</v>
      </c>
      <c r="J597" s="365"/>
    </row>
    <row r="598" spans="2:11" x14ac:dyDescent="0.15">
      <c r="J598" s="365"/>
    </row>
    <row r="599" spans="2:11" ht="12.6" thickBot="1" x14ac:dyDescent="0.2">
      <c r="B599" s="1" t="s">
        <v>493</v>
      </c>
      <c r="J599" s="347"/>
    </row>
    <row r="600" spans="2:11" ht="13.5" customHeight="1" x14ac:dyDescent="0.15">
      <c r="B600" s="471" t="s">
        <v>494</v>
      </c>
      <c r="C600" s="472"/>
      <c r="D600" s="59"/>
      <c r="E600" s="59"/>
      <c r="F600" s="59"/>
      <c r="G600" s="366"/>
      <c r="K600" s="365"/>
    </row>
    <row r="601" spans="2:11" x14ac:dyDescent="0.15">
      <c r="B601" s="113" t="s">
        <v>495</v>
      </c>
      <c r="C601" s="85"/>
      <c r="D601" s="367">
        <v>28278</v>
      </c>
      <c r="E601" s="368" t="s">
        <v>496</v>
      </c>
      <c r="F601" s="161"/>
      <c r="G601" s="369"/>
      <c r="K601" s="56"/>
    </row>
    <row r="602" spans="2:11" x14ac:dyDescent="0.15">
      <c r="B602" s="370" t="s">
        <v>497</v>
      </c>
      <c r="C602" s="371"/>
      <c r="D602" s="372">
        <v>28278</v>
      </c>
      <c r="E602" s="373" t="s">
        <v>496</v>
      </c>
      <c r="F602" s="374"/>
      <c r="G602" s="375"/>
      <c r="K602" s="56"/>
    </row>
    <row r="603" spans="2:11" x14ac:dyDescent="0.15">
      <c r="B603" s="113" t="s">
        <v>498</v>
      </c>
      <c r="C603" s="85"/>
      <c r="D603" s="376"/>
      <c r="E603" s="133" t="s">
        <v>496</v>
      </c>
      <c r="G603" s="369"/>
      <c r="K603" s="56"/>
    </row>
    <row r="604" spans="2:11" x14ac:dyDescent="0.15">
      <c r="B604" s="25" t="s">
        <v>499</v>
      </c>
      <c r="C604" s="348"/>
      <c r="D604" s="470">
        <f>E577</f>
        <v>9220.0439999999999</v>
      </c>
      <c r="E604" s="161" t="s">
        <v>500</v>
      </c>
      <c r="F604" s="161"/>
      <c r="G604" s="378"/>
    </row>
    <row r="605" spans="2:11" x14ac:dyDescent="0.15">
      <c r="B605" s="379" t="s">
        <v>501</v>
      </c>
      <c r="C605" s="380"/>
      <c r="D605" s="381"/>
      <c r="E605" s="382" t="s">
        <v>502</v>
      </c>
      <c r="F605" s="382"/>
      <c r="G605" s="383"/>
    </row>
    <row r="606" spans="2:11" x14ac:dyDescent="0.15">
      <c r="B606" s="113" t="s">
        <v>503</v>
      </c>
      <c r="C606" s="85"/>
      <c r="D606" s="347"/>
      <c r="E606" s="1" t="s">
        <v>504</v>
      </c>
      <c r="G606" s="369"/>
    </row>
    <row r="607" spans="2:11" ht="12.6" thickBot="1" x14ac:dyDescent="0.2">
      <c r="B607" s="113" t="s">
        <v>505</v>
      </c>
      <c r="C607" s="85"/>
      <c r="D607" s="347"/>
      <c r="E607" s="121" t="s">
        <v>506</v>
      </c>
      <c r="F607" s="157"/>
      <c r="G607" s="384"/>
    </row>
    <row r="608" spans="2:11" x14ac:dyDescent="0.15">
      <c r="B608" s="25" t="s">
        <v>507</v>
      </c>
      <c r="C608" s="348"/>
      <c r="D608" s="385"/>
      <c r="E608" s="385"/>
      <c r="F608" s="113"/>
    </row>
    <row r="609" spans="2:8" ht="12.6" thickBot="1" x14ac:dyDescent="0.2">
      <c r="B609" s="113"/>
      <c r="C609" s="85"/>
      <c r="D609" s="386">
        <f>E591</f>
        <v>7</v>
      </c>
      <c r="E609" s="386">
        <v>7</v>
      </c>
      <c r="F609" s="113"/>
    </row>
    <row r="610" spans="2:8" ht="12.6" thickBot="1" x14ac:dyDescent="0.2">
      <c r="B610" s="50" t="s">
        <v>509</v>
      </c>
      <c r="C610" s="88"/>
      <c r="D610" s="387">
        <f>(0.04*POWER(1.04, D609))/(POWER(1.04, D609)-1)</f>
        <v>0.16660961203950414</v>
      </c>
      <c r="E610" s="387"/>
      <c r="F610" s="113"/>
      <c r="G610" s="388" t="s">
        <v>510</v>
      </c>
      <c r="H610" s="388">
        <v>0.04</v>
      </c>
    </row>
    <row r="611" spans="2:8" x14ac:dyDescent="0.15">
      <c r="B611" s="113" t="s">
        <v>511</v>
      </c>
      <c r="C611" s="85"/>
      <c r="D611" s="347"/>
      <c r="E611" s="386"/>
      <c r="F611" s="113"/>
    </row>
    <row r="612" spans="2:8" x14ac:dyDescent="0.15">
      <c r="B612" s="113" t="s">
        <v>512</v>
      </c>
      <c r="C612" s="85"/>
      <c r="D612" s="347">
        <f>D604/D610</f>
        <v>55339.208147329889</v>
      </c>
      <c r="E612" s="386" t="s">
        <v>513</v>
      </c>
      <c r="F612" s="113"/>
    </row>
    <row r="613" spans="2:8" x14ac:dyDescent="0.15">
      <c r="B613" s="50" t="s">
        <v>514</v>
      </c>
      <c r="C613" s="88"/>
      <c r="D613" s="389">
        <f>D597</f>
        <v>2150</v>
      </c>
      <c r="E613" s="389" t="s">
        <v>513</v>
      </c>
      <c r="F613" s="113"/>
    </row>
    <row r="614" spans="2:8" x14ac:dyDescent="0.15">
      <c r="B614" s="113" t="s">
        <v>515</v>
      </c>
      <c r="C614" s="85"/>
      <c r="D614" s="347"/>
      <c r="E614" s="347"/>
      <c r="F614" s="113"/>
    </row>
    <row r="615" spans="2:8" ht="12.6" thickBot="1" x14ac:dyDescent="0.2">
      <c r="B615" s="141" t="s">
        <v>516</v>
      </c>
      <c r="C615" s="91"/>
      <c r="D615" s="390">
        <f>(D612-D613)/D601</f>
        <v>1.8809395341724977</v>
      </c>
      <c r="E615" s="391"/>
      <c r="F615" s="113"/>
    </row>
  </sheetData>
  <mergeCells count="84">
    <mergeCell ref="B600:C600"/>
    <mergeCell ref="B560:F560"/>
    <mergeCell ref="B577:C577"/>
    <mergeCell ref="B580:C580"/>
    <mergeCell ref="G580:G582"/>
    <mergeCell ref="G583:G585"/>
    <mergeCell ref="B586:C586"/>
    <mergeCell ref="B589:C589"/>
    <mergeCell ref="B594:C594"/>
    <mergeCell ref="B595:C595"/>
    <mergeCell ref="B596:C596"/>
    <mergeCell ref="B597:C597"/>
    <mergeCell ref="B554:D554"/>
    <mergeCell ref="E554:J554"/>
    <mergeCell ref="E531:F531"/>
    <mergeCell ref="E532:F532"/>
    <mergeCell ref="E533:F533"/>
    <mergeCell ref="E534:F534"/>
    <mergeCell ref="E535:F535"/>
    <mergeCell ref="E536:F536"/>
    <mergeCell ref="E537:F537"/>
    <mergeCell ref="E538:F538"/>
    <mergeCell ref="B543:F543"/>
    <mergeCell ref="B546:D546"/>
    <mergeCell ref="H546:I546"/>
    <mergeCell ref="E530:F530"/>
    <mergeCell ref="B500:E500"/>
    <mergeCell ref="B504:H504"/>
    <mergeCell ref="B505:H505"/>
    <mergeCell ref="B509:D509"/>
    <mergeCell ref="H509:I509"/>
    <mergeCell ref="B520:E520"/>
    <mergeCell ref="I520:J520"/>
    <mergeCell ref="B527:D527"/>
    <mergeCell ref="E527:F527"/>
    <mergeCell ref="I527:J527"/>
    <mergeCell ref="E528:F528"/>
    <mergeCell ref="E529:F529"/>
    <mergeCell ref="B486:H486"/>
    <mergeCell ref="D430:D432"/>
    <mergeCell ref="E430:F430"/>
    <mergeCell ref="E433:F435"/>
    <mergeCell ref="B437:D438"/>
    <mergeCell ref="E437:L438"/>
    <mergeCell ref="C448:H448"/>
    <mergeCell ref="I448:K448"/>
    <mergeCell ref="B468:E468"/>
    <mergeCell ref="B472:H472"/>
    <mergeCell ref="B473:H473"/>
    <mergeCell ref="B481:E481"/>
    <mergeCell ref="B485:H485"/>
    <mergeCell ref="B258:D259"/>
    <mergeCell ref="E258:J259"/>
    <mergeCell ref="B218:D219"/>
    <mergeCell ref="E218:J219"/>
    <mergeCell ref="C231:D231"/>
    <mergeCell ref="E231:F231"/>
    <mergeCell ref="B243:D244"/>
    <mergeCell ref="E243:J244"/>
    <mergeCell ref="B246:D247"/>
    <mergeCell ref="E246:J247"/>
    <mergeCell ref="D251:F251"/>
    <mergeCell ref="L231:N231"/>
    <mergeCell ref="B240:D241"/>
    <mergeCell ref="E240:J241"/>
    <mergeCell ref="B185:D186"/>
    <mergeCell ref="E185:I186"/>
    <mergeCell ref="B188:D189"/>
    <mergeCell ref="E188:I189"/>
    <mergeCell ref="B203:D204"/>
    <mergeCell ref="E203:J204"/>
    <mergeCell ref="C125:G125"/>
    <mergeCell ref="B156:H156"/>
    <mergeCell ref="B169:D170"/>
    <mergeCell ref="E169:I170"/>
    <mergeCell ref="B172:D173"/>
    <mergeCell ref="E172:I173"/>
    <mergeCell ref="C115:E115"/>
    <mergeCell ref="F115:H115"/>
    <mergeCell ref="C92:E92"/>
    <mergeCell ref="F92:H92"/>
    <mergeCell ref="I92:J92"/>
    <mergeCell ref="C105:E105"/>
    <mergeCell ref="F105:H105"/>
  </mergeCells>
  <phoneticPr fontId="16"/>
  <pageMargins left="0.39370078740157483" right="0.39370078740157483"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 (数式あり)</vt:lpstr>
      <vt:lpstr>ある農業者の例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2023-08-16T01:35:45Z</dcterms:created>
  <dcterms:modified xsi:type="dcterms:W3CDTF">2026-07-16T02:04:03Z</dcterms:modified>
</cp:coreProperties>
</file>