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5_都市計画管理事務\09_計画調整（駐車場法）\004_駐車場附置義務条例（５０年）\00 事務用（台数計算確認用等）\ホームページ掲載用\"/>
    </mc:Choice>
  </mc:AlternateContent>
  <bookViews>
    <workbookView xWindow="840" yWindow="420" windowWidth="10152" windowHeight="6132"/>
  </bookViews>
  <sheets>
    <sheet name="計算表" sheetId="1" r:id="rId1"/>
  </sheets>
  <definedNames>
    <definedName name="_Regression_Int" localSheetId="0" hidden="1">1</definedName>
    <definedName name="\0">計算表!#REF!</definedName>
    <definedName name="_xlnm.Print_Area" localSheetId="0">計算表!$A$3:$O$38</definedName>
    <definedName name="Print_Area_MI" localSheetId="0">計算表!$A$2:$O$38</definedName>
  </definedNames>
  <calcPr calcId="162913"/>
</workbook>
</file>

<file path=xl/calcChain.xml><?xml version="1.0" encoding="utf-8"?>
<calcChain xmlns="http://schemas.openxmlformats.org/spreadsheetml/2006/main">
  <c r="M23" i="1" l="1"/>
  <c r="I24" i="1" l="1"/>
  <c r="M24" i="1" s="1"/>
  <c r="I16" i="1"/>
  <c r="M16" i="1" s="1"/>
  <c r="I14" i="1"/>
  <c r="M14" i="1" s="1"/>
  <c r="I23" i="1"/>
  <c r="W72" i="1"/>
  <c r="Y72" i="1"/>
  <c r="W73" i="1"/>
  <c r="Y73" i="1"/>
  <c r="W74" i="1"/>
  <c r="Y74" i="1"/>
  <c r="W75" i="1"/>
  <c r="Y75" i="1"/>
  <c r="W76" i="1"/>
  <c r="Y76" i="1"/>
  <c r="W81" i="1"/>
  <c r="Y81" i="1"/>
  <c r="W82" i="1"/>
  <c r="Y82" i="1"/>
  <c r="I15" i="1"/>
  <c r="M15" i="1" s="1"/>
  <c r="E11" i="1"/>
  <c r="I17" i="1"/>
  <c r="M17" i="1" s="1"/>
  <c r="I18" i="1"/>
  <c r="M18" i="1" s="1"/>
  <c r="I11" i="1"/>
  <c r="Y77" i="1"/>
  <c r="W80" i="1"/>
  <c r="Y80" i="1"/>
  <c r="Y83" i="1"/>
  <c r="W83" i="1"/>
  <c r="T87" i="1"/>
  <c r="V87" i="1"/>
  <c r="X87" i="1"/>
  <c r="X90" i="1"/>
  <c r="T86" i="1"/>
  <c r="X86" i="1"/>
  <c r="V86" i="1"/>
  <c r="Y94" i="1"/>
  <c r="Y95" i="1"/>
  <c r="M19" i="1" l="1"/>
  <c r="I22" i="1" s="1"/>
  <c r="M22" i="1" s="1"/>
  <c r="M11" i="1"/>
  <c r="I25" i="1" l="1"/>
  <c r="D37" i="1"/>
  <c r="M28" i="1"/>
  <c r="E28" i="1"/>
  <c r="I28" i="1"/>
  <c r="M25" i="1" l="1"/>
  <c r="E29" i="1"/>
  <c r="I29" i="1" s="1"/>
  <c r="M29" i="1" s="1"/>
  <c r="L32" i="1" l="1"/>
  <c r="H37" i="1" s="1"/>
  <c r="L37" i="1" s="1"/>
</calcChain>
</file>

<file path=xl/sharedStrings.xml><?xml version="1.0" encoding="utf-8"?>
<sst xmlns="http://schemas.openxmlformats.org/spreadsheetml/2006/main" count="135" uniqueCount="97">
  <si>
    <t>###  点線内を記入する  ###</t>
  </si>
  <si>
    <t>特定用途延床面積</t>
  </si>
  <si>
    <t>×1.00</t>
  </si>
  <si>
    <t>*附置台数</t>
  </si>
  <si>
    <t>台</t>
  </si>
  <si>
    <t>*特定用途の補正(事務所用途で10,000を超える部分の床面積の補正)</t>
  </si>
  <si>
    <t>百貨店その他の店舗の延床面積</t>
  </si>
  <si>
    <t>×1.00 =</t>
  </si>
  <si>
    <t>10,000まで</t>
  </si>
  <si>
    <t>事務所用途</t>
  </si>
  <si>
    <t>10,000から50,000まで</t>
  </si>
  <si>
    <t>×0.70 =</t>
  </si>
  <si>
    <t>延床面積</t>
  </si>
  <si>
    <t>50,000から100,000まで</t>
  </si>
  <si>
    <t>×0.60 =</t>
  </si>
  <si>
    <t>100,000以上</t>
  </si>
  <si>
    <t>×0.50 =</t>
  </si>
  <si>
    <t>*延床面積及び附置義務台数</t>
  </si>
  <si>
    <t>(端数切上)</t>
  </si>
  <si>
    <t>特定用途</t>
  </si>
  <si>
    <t>百貨店,事務所</t>
  </si>
  <si>
    <t>上記以外の特定用途</t>
  </si>
  <si>
    <t>非特定用途</t>
  </si>
  <si>
    <t>住居系</t>
  </si>
  <si>
    <t>R=</t>
  </si>
  <si>
    <t>S=</t>
  </si>
  <si>
    <t>(6,000m未満の建築物)</t>
  </si>
  <si>
    <t>G=</t>
  </si>
  <si>
    <t>H=</t>
  </si>
  <si>
    <t>I=</t>
  </si>
  <si>
    <t>J=</t>
  </si>
  <si>
    <t>K=</t>
  </si>
  <si>
    <t>L=</t>
  </si>
  <si>
    <t>事務所</t>
  </si>
  <si>
    <t>*大きさ別附置義務台数</t>
  </si>
  <si>
    <t>延床</t>
  </si>
  <si>
    <t>×0.70</t>
  </si>
  <si>
    <t>身障者用区画</t>
  </si>
  <si>
    <t>×0.60</t>
  </si>
  <si>
    <t>大型車用区画</t>
  </si>
  <si>
    <t>2.5×6.0m以上(30%)</t>
  </si>
  <si>
    <t>×0.50</t>
  </si>
  <si>
    <t>中小車用区画</t>
  </si>
  <si>
    <t>2.3×5.0m以上</t>
  </si>
  <si>
    <t>特定用途延床面積計</t>
  </si>
  <si>
    <t>端数切上げ</t>
  </si>
  <si>
    <t>÷100</t>
  </si>
  <si>
    <t>÷150</t>
  </si>
  <si>
    <t>÷300</t>
  </si>
  <si>
    <t>*附置台数の補正</t>
  </si>
  <si>
    <t>3.5×6.0</t>
  </si>
  <si>
    <t>㎡</t>
    <phoneticPr fontId="2"/>
  </si>
  <si>
    <t>計</t>
    <rPh sb="0" eb="1">
      <t>ケイ</t>
    </rPh>
    <phoneticPr fontId="2"/>
  </si>
  <si>
    <t>㎡</t>
    <phoneticPr fontId="2"/>
  </si>
  <si>
    <t>台</t>
    <rPh sb="0" eb="1">
      <t>ダイ</t>
    </rPh>
    <phoneticPr fontId="2"/>
  </si>
  <si>
    <t>3.5×6.0m以上（1台以上）</t>
    <rPh sb="11" eb="13">
      <t>１ダイ</t>
    </rPh>
    <rPh sb="13" eb="15">
      <t>イジョウ</t>
    </rPh>
    <phoneticPr fontId="2"/>
  </si>
  <si>
    <t>(事務所用途で10,000㎡を超える部分の床面積の補正)</t>
    <phoneticPr fontId="2"/>
  </si>
  <si>
    <t>§店  舗 =</t>
    <phoneticPr fontId="2"/>
  </si>
  <si>
    <t>§事務所 =</t>
    <phoneticPr fontId="2"/>
  </si>
  <si>
    <t>§その他 =</t>
    <phoneticPr fontId="2"/>
  </si>
  <si>
    <t>Ｂ＝</t>
    <phoneticPr fontId="2"/>
  </si>
  <si>
    <t>Ｄ＝</t>
    <phoneticPr fontId="2"/>
  </si>
  <si>
    <t>Ａ＝</t>
    <phoneticPr fontId="2"/>
  </si>
  <si>
    <t>Ａ＝Ｂ＋Ｄ</t>
    <phoneticPr fontId="2"/>
  </si>
  <si>
    <t>Ｄ＝Ｃ÷４</t>
    <phoneticPr fontId="2"/>
  </si>
  <si>
    <t>§住居系  Ｃ =</t>
    <rPh sb="1" eb="3">
      <t>ジュウキョ</t>
    </rPh>
    <rPh sb="3" eb="4">
      <t>ケイ</t>
    </rPh>
    <phoneticPr fontId="2"/>
  </si>
  <si>
    <t>Ｅ＝</t>
    <phoneticPr fontId="2"/>
  </si>
  <si>
    <t>特定用途床面積</t>
    <rPh sb="4" eb="5">
      <t>ユカ</t>
    </rPh>
    <rPh sb="5" eb="7">
      <t>メンセキ</t>
    </rPh>
    <phoneticPr fontId="2"/>
  </si>
  <si>
    <t>Ｓ＝</t>
    <phoneticPr fontId="2"/>
  </si>
  <si>
    <t>Ｒ＝</t>
    <phoneticPr fontId="2"/>
  </si>
  <si>
    <t>÷ 100 =</t>
    <phoneticPr fontId="2"/>
  </si>
  <si>
    <t>÷ 150 =</t>
    <phoneticPr fontId="2"/>
  </si>
  <si>
    <t>÷ 300 =</t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</si>
  <si>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</si>
  <si>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Ｇ＝</t>
    <phoneticPr fontId="2"/>
  </si>
  <si>
    <t>Ｊ＝</t>
    <phoneticPr fontId="2"/>
  </si>
  <si>
    <t>Ｈ＝</t>
    <phoneticPr fontId="2"/>
  </si>
  <si>
    <t>Ｋ＝</t>
    <phoneticPr fontId="2"/>
  </si>
  <si>
    <t>Ｉ＝</t>
    <phoneticPr fontId="2"/>
  </si>
  <si>
    <t>Ｌ＝</t>
    <phoneticPr fontId="2"/>
  </si>
  <si>
    <t>Ｍ＝</t>
    <phoneticPr fontId="2"/>
  </si>
  <si>
    <t>Ｓ×Ｌ</t>
    <phoneticPr fontId="2"/>
  </si>
  <si>
    <t>非特定用途床面積</t>
    <rPh sb="5" eb="8">
      <t>ユカメンセキ</t>
    </rPh>
    <phoneticPr fontId="2"/>
  </si>
  <si>
    <t>算定基準面積</t>
    <phoneticPr fontId="2"/>
  </si>
  <si>
    <t>特定用途(百貨店,事務所)延床面積</t>
    <phoneticPr fontId="2"/>
  </si>
  <si>
    <t xml:space="preserve"> 10,000 ㎡まで</t>
    <phoneticPr fontId="2"/>
  </si>
  <si>
    <t xml:space="preserve"> 10,000 ㎡から50,000 ㎡まで</t>
    <phoneticPr fontId="2"/>
  </si>
  <si>
    <t xml:space="preserve"> 50,000 ㎡から100,000 ㎡まで</t>
    <phoneticPr fontId="2"/>
  </si>
  <si>
    <t xml:space="preserve"> 100,000 ㎡以上</t>
    <phoneticPr fontId="2"/>
  </si>
  <si>
    <t>§附置義務対象算定基準</t>
    <phoneticPr fontId="2"/>
  </si>
  <si>
    <t>§特定用途の補正</t>
    <phoneticPr fontId="2"/>
  </si>
  <si>
    <t>§小規模建築物に対する附置義務の軽減</t>
    <phoneticPr fontId="2"/>
  </si>
  <si>
    <t>§附置義務台数</t>
    <rPh sb="3" eb="5">
      <t>ギム</t>
    </rPh>
    <phoneticPr fontId="2"/>
  </si>
  <si>
    <t>§大きさ別附置義務台数</t>
    <phoneticPr fontId="2"/>
  </si>
  <si>
    <t>非特定用途延床面積</t>
    <phoneticPr fontId="2"/>
  </si>
  <si>
    <t>㎡</t>
    <phoneticPr fontId="2"/>
  </si>
  <si>
    <t>§延床面積及び附置義務台数（対象外の場合は参考値）</t>
    <rPh sb="14" eb="17">
      <t>タイショウガイ</t>
    </rPh>
    <rPh sb="18" eb="20">
      <t>バアイ</t>
    </rPh>
    <rPh sb="21" eb="23">
      <t>サンコウ</t>
    </rPh>
    <rPh sb="23" eb="24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</si>
</sst>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#,##0;\-#,##0;&quot;-&quot;"/>
  </numFmts>
  <fonts count="2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14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sz val="16"/>
      <color indexed="17"/>
      <name val="ＤＦPOP体"/>
      <family val="3"/>
      <charset val="128"/>
    </font>
    <font>
      <b/>
      <sz val="12"/>
      <color indexed="17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37" fontId="0" fillId="0" borderId="0"/>
    <xf numFmtId="177" fontId="11" fillId="0" borderId="0" applyFill="0" applyBorder="0" applyAlignment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2" fillId="0" borderId="0"/>
    <xf numFmtId="0" fontId="14" fillId="0" borderId="0"/>
    <xf numFmtId="38" fontId="1" fillId="0" borderId="0" applyFont="0" applyFill="0" applyBorder="0" applyAlignment="0" applyProtection="0"/>
  </cellStyleXfs>
  <cellXfs count="128">
    <xf numFmtId="37" fontId="0" fillId="0" borderId="0" xfId="0"/>
    <xf numFmtId="37" fontId="3" fillId="0" borderId="3" xfId="0" applyFont="1" applyBorder="1" applyAlignment="1" applyProtection="1">
      <alignment horizontal="left"/>
    </xf>
    <xf numFmtId="37" fontId="3" fillId="0" borderId="0" xfId="0" applyFont="1" applyAlignment="1" applyProtection="1">
      <alignment horizontal="left"/>
    </xf>
    <xf numFmtId="37" fontId="3" fillId="0" borderId="4" xfId="0" applyFont="1" applyBorder="1" applyAlignment="1" applyProtection="1">
      <alignment horizontal="right"/>
    </xf>
    <xf numFmtId="37" fontId="3" fillId="0" borderId="0" xfId="0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Alignment="1" applyProtection="1">
      <alignment horizontal="right"/>
    </xf>
    <xf numFmtId="37" fontId="3" fillId="0" borderId="0" xfId="0" applyFont="1" applyBorder="1" applyAlignment="1" applyProtection="1">
      <alignment horizontal="right"/>
    </xf>
    <xf numFmtId="37" fontId="3" fillId="0" borderId="5" xfId="0" applyFont="1" applyBorder="1" applyAlignment="1" applyProtection="1">
      <alignment horizontal="left"/>
    </xf>
    <xf numFmtId="37" fontId="3" fillId="0" borderId="5" xfId="0" applyFont="1" applyBorder="1" applyProtection="1"/>
    <xf numFmtId="37" fontId="3" fillId="0" borderId="0" xfId="0" applyFont="1" applyBorder="1" applyProtection="1"/>
    <xf numFmtId="37" fontId="3" fillId="0" borderId="6" xfId="0" applyFont="1" applyBorder="1" applyProtection="1"/>
    <xf numFmtId="37" fontId="3" fillId="0" borderId="6" xfId="0" applyFont="1" applyBorder="1" applyAlignment="1" applyProtection="1">
      <alignment horizontal="left"/>
    </xf>
    <xf numFmtId="37" fontId="3" fillId="0" borderId="3" xfId="0" applyFont="1" applyBorder="1" applyAlignment="1" applyProtection="1">
      <alignment horizontal="right"/>
    </xf>
    <xf numFmtId="37" fontId="3" fillId="0" borderId="0" xfId="0" applyFont="1" applyAlignment="1" applyProtection="1">
      <alignment horizontal="center"/>
    </xf>
    <xf numFmtId="176" fontId="3" fillId="0" borderId="0" xfId="0" applyNumberFormat="1" applyFont="1" applyProtection="1"/>
    <xf numFmtId="37" fontId="6" fillId="0" borderId="3" xfId="0" applyFont="1" applyBorder="1" applyProtection="1"/>
    <xf numFmtId="37" fontId="3" fillId="0" borderId="3" xfId="0" quotePrefix="1" applyFont="1" applyBorder="1" applyAlignment="1" applyProtection="1">
      <alignment horizontal="left"/>
    </xf>
    <xf numFmtId="37" fontId="3" fillId="0" borderId="3" xfId="0" applyFont="1" applyFill="1" applyBorder="1" applyAlignment="1" applyProtection="1">
      <alignment horizontal="left"/>
    </xf>
    <xf numFmtId="37" fontId="5" fillId="0" borderId="0" xfId="0" applyFont="1" applyBorder="1" applyAlignment="1" applyProtection="1">
      <alignment horizontal="right"/>
    </xf>
    <xf numFmtId="37" fontId="8" fillId="0" borderId="0" xfId="0" applyFont="1" applyBorder="1" applyAlignment="1" applyProtection="1">
      <alignment horizontal="left"/>
    </xf>
    <xf numFmtId="37" fontId="9" fillId="0" borderId="0" xfId="0" applyFont="1" applyBorder="1" applyAlignment="1" applyProtection="1">
      <alignment horizontal="left"/>
    </xf>
    <xf numFmtId="37" fontId="3" fillId="0" borderId="7" xfId="0" applyFont="1" applyBorder="1" applyAlignment="1" applyProtection="1">
      <alignment horizontal="right"/>
    </xf>
    <xf numFmtId="37" fontId="7" fillId="0" borderId="0" xfId="0" applyFont="1" applyBorder="1" applyAlignment="1" applyProtection="1">
      <alignment horizontal="left"/>
    </xf>
    <xf numFmtId="37" fontId="8" fillId="0" borderId="5" xfId="0" applyFont="1" applyBorder="1" applyProtection="1"/>
    <xf numFmtId="37" fontId="8" fillId="0" borderId="0" xfId="0" applyFont="1" applyBorder="1" applyProtection="1"/>
    <xf numFmtId="37" fontId="8" fillId="0" borderId="6" xfId="0" applyFont="1" applyBorder="1" applyProtection="1"/>
    <xf numFmtId="37" fontId="8" fillId="0" borderId="3" xfId="0" applyFont="1" applyBorder="1" applyProtection="1"/>
    <xf numFmtId="37" fontId="3" fillId="0" borderId="7" xfId="0" quotePrefix="1" applyFont="1" applyBorder="1" applyAlignment="1" applyProtection="1">
      <alignment horizontal="left"/>
    </xf>
    <xf numFmtId="37" fontId="3" fillId="0" borderId="8" xfId="0" quotePrefix="1" applyFont="1" applyBorder="1" applyAlignment="1" applyProtection="1">
      <alignment horizontal="left"/>
    </xf>
    <xf numFmtId="37" fontId="16" fillId="0" borderId="3" xfId="0" applyFont="1" applyBorder="1" applyAlignment="1" applyProtection="1">
      <alignment horizontal="right"/>
    </xf>
    <xf numFmtId="37" fontId="3" fillId="0" borderId="9" xfId="0" applyFont="1" applyBorder="1" applyAlignment="1" applyProtection="1">
      <alignment horizontal="left"/>
    </xf>
    <xf numFmtId="37" fontId="3" fillId="0" borderId="9" xfId="0" applyFont="1" applyBorder="1" applyProtection="1"/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 applyProtection="1"/>
    <xf numFmtId="39" fontId="8" fillId="0" borderId="3" xfId="0" applyNumberFormat="1" applyFont="1" applyBorder="1" applyAlignment="1" applyProtection="1">
      <alignment vertical="center"/>
    </xf>
    <xf numFmtId="37" fontId="3" fillId="0" borderId="3" xfId="0" applyFont="1" applyBorder="1" applyAlignment="1" applyProtection="1">
      <alignment vertical="center"/>
    </xf>
    <xf numFmtId="37" fontId="16" fillId="0" borderId="3" xfId="0" applyFont="1" applyBorder="1" applyAlignment="1" applyProtection="1">
      <alignment horizontal="right" vertical="center"/>
    </xf>
    <xf numFmtId="37" fontId="3" fillId="0" borderId="10" xfId="0" applyFont="1" applyBorder="1" applyAlignment="1" applyProtection="1">
      <alignment horizontal="left"/>
    </xf>
    <xf numFmtId="37" fontId="3" fillId="0" borderId="10" xfId="0" applyFont="1" applyBorder="1" applyProtection="1"/>
    <xf numFmtId="37" fontId="16" fillId="0" borderId="11" xfId="0" applyFont="1" applyBorder="1" applyAlignment="1" applyProtection="1">
      <alignment horizontal="right"/>
    </xf>
    <xf numFmtId="176" fontId="8" fillId="0" borderId="3" xfId="0" applyNumberFormat="1" applyFont="1" applyBorder="1" applyProtection="1"/>
    <xf numFmtId="37" fontId="16" fillId="0" borderId="3" xfId="0" applyFont="1" applyBorder="1" applyAlignment="1" applyProtection="1">
      <alignment horizontal="center"/>
    </xf>
    <xf numFmtId="39" fontId="8" fillId="0" borderId="2" xfId="0" applyNumberFormat="1" applyFont="1" applyBorder="1" applyProtection="1"/>
    <xf numFmtId="37" fontId="8" fillId="0" borderId="9" xfId="0" applyFont="1" applyBorder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8" fillId="0" borderId="10" xfId="0" applyFont="1" applyBorder="1" applyAlignment="1" applyProtection="1">
      <alignment horizontal="right"/>
    </xf>
    <xf numFmtId="37" fontId="8" fillId="0" borderId="3" xfId="0" applyFont="1" applyBorder="1" applyAlignment="1" applyProtection="1">
      <alignment horizontal="right" vertical="center"/>
    </xf>
    <xf numFmtId="37" fontId="5" fillId="0" borderId="9" xfId="0" applyFont="1" applyBorder="1" applyAlignment="1" applyProtection="1">
      <alignment horizontal="left"/>
    </xf>
    <xf numFmtId="37" fontId="5" fillId="0" borderId="2" xfId="0" applyFont="1" applyBorder="1" applyAlignment="1" applyProtection="1">
      <alignment horizontal="left"/>
    </xf>
    <xf numFmtId="37" fontId="5" fillId="0" borderId="10" xfId="0" applyFont="1" applyBorder="1" applyAlignment="1" applyProtection="1">
      <alignment horizontal="left"/>
    </xf>
    <xf numFmtId="37" fontId="5" fillId="0" borderId="5" xfId="0" applyFont="1" applyBorder="1" applyAlignment="1" applyProtection="1">
      <alignment horizontal="left"/>
    </xf>
    <xf numFmtId="37" fontId="5" fillId="0" borderId="3" xfId="0" applyFont="1" applyBorder="1" applyAlignment="1" applyProtection="1">
      <alignment horizontal="left"/>
    </xf>
    <xf numFmtId="39" fontId="9" fillId="0" borderId="3" xfId="0" applyNumberFormat="1" applyFont="1" applyBorder="1" applyAlignment="1" applyProtection="1">
      <alignment horizontal="right" shrinkToFit="1"/>
    </xf>
    <xf numFmtId="39" fontId="5" fillId="2" borderId="12" xfId="0" applyNumberFormat="1" applyFont="1" applyFill="1" applyBorder="1" applyAlignment="1" applyProtection="1">
      <alignment shrinkToFit="1"/>
      <protection locked="0"/>
    </xf>
    <xf numFmtId="2" fontId="5" fillId="2" borderId="12" xfId="0" applyNumberFormat="1" applyFont="1" applyFill="1" applyBorder="1" applyAlignment="1" applyProtection="1">
      <protection locked="0"/>
    </xf>
    <xf numFmtId="39" fontId="7" fillId="0" borderId="3" xfId="0" applyNumberFormat="1" applyFont="1" applyBorder="1" applyAlignment="1" applyProtection="1">
      <alignment shrinkToFit="1"/>
    </xf>
    <xf numFmtId="39" fontId="6" fillId="0" borderId="3" xfId="6" applyNumberFormat="1" applyFont="1" applyBorder="1" applyAlignment="1" applyProtection="1">
      <alignment shrinkToFit="1"/>
    </xf>
    <xf numFmtId="39" fontId="8" fillId="0" borderId="9" xfId="0" applyNumberFormat="1" applyFont="1" applyBorder="1" applyProtection="1"/>
    <xf numFmtId="39" fontId="8" fillId="0" borderId="10" xfId="0" applyNumberFormat="1" applyFont="1" applyBorder="1" applyProtection="1"/>
    <xf numFmtId="39" fontId="8" fillId="0" borderId="13" xfId="0" applyNumberFormat="1" applyFont="1" applyBorder="1" applyProtection="1"/>
    <xf numFmtId="39" fontId="8" fillId="0" borderId="7" xfId="0" applyNumberFormat="1" applyFont="1" applyBorder="1" applyProtection="1"/>
    <xf numFmtId="39" fontId="8" fillId="0" borderId="8" xfId="0" applyNumberFormat="1" applyFont="1" applyBorder="1" applyProtection="1"/>
    <xf numFmtId="39" fontId="8" fillId="0" borderId="5" xfId="0" applyNumberFormat="1" applyFont="1" applyBorder="1" applyProtection="1"/>
    <xf numFmtId="39" fontId="8" fillId="0" borderId="0" xfId="0" applyNumberFormat="1" applyFont="1" applyBorder="1" applyProtection="1"/>
    <xf numFmtId="39" fontId="8" fillId="0" borderId="6" xfId="0" applyNumberFormat="1" applyFont="1" applyBorder="1" applyProtection="1"/>
    <xf numFmtId="39" fontId="8" fillId="0" borderId="3" xfId="0" applyNumberFormat="1" applyFont="1" applyBorder="1" applyProtection="1"/>
    <xf numFmtId="176" fontId="8" fillId="0" borderId="3" xfId="0" applyNumberFormat="1" applyFont="1" applyBorder="1" applyAlignment="1" applyProtection="1">
      <alignment horizontal="center"/>
    </xf>
    <xf numFmtId="37" fontId="6" fillId="0" borderId="3" xfId="0" applyFont="1" applyBorder="1" applyAlignment="1" applyProtection="1">
      <alignment horizontal="right"/>
    </xf>
    <xf numFmtId="37" fontId="17" fillId="0" borderId="0" xfId="0" applyFont="1" applyBorder="1" applyAlignment="1" applyProtection="1">
      <alignment horizontal="left"/>
    </xf>
    <xf numFmtId="37" fontId="5" fillId="0" borderId="0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right"/>
    </xf>
    <xf numFmtId="37" fontId="18" fillId="0" borderId="3" xfId="0" applyFont="1" applyBorder="1" applyAlignment="1" applyProtection="1">
      <alignment horizontal="left"/>
    </xf>
    <xf numFmtId="37" fontId="18" fillId="0" borderId="0" xfId="0" applyFont="1" applyBorder="1" applyAlignment="1" applyProtection="1">
      <alignment horizontal="left"/>
    </xf>
    <xf numFmtId="176" fontId="3" fillId="0" borderId="0" xfId="0" applyNumberFormat="1" applyFont="1" applyBorder="1" applyProtection="1"/>
    <xf numFmtId="37" fontId="19" fillId="0" borderId="11" xfId="0" applyFont="1" applyBorder="1" applyAlignment="1" applyProtection="1">
      <alignment horizontal="center"/>
    </xf>
    <xf numFmtId="37" fontId="3" fillId="0" borderId="3" xfId="0" applyFont="1" applyBorder="1" applyProtection="1"/>
    <xf numFmtId="37" fontId="3" fillId="0" borderId="3" xfId="0" applyFont="1" applyFill="1" applyBorder="1" applyProtection="1"/>
    <xf numFmtId="37" fontId="3" fillId="0" borderId="4" xfId="0" applyFont="1" applyBorder="1" applyProtection="1"/>
    <xf numFmtId="37" fontId="9" fillId="0" borderId="0" xfId="0" applyNumberFormat="1" applyFont="1" applyFill="1" applyBorder="1" applyProtection="1"/>
    <xf numFmtId="37" fontId="3" fillId="0" borderId="7" xfId="0" applyFont="1" applyBorder="1" applyProtection="1"/>
    <xf numFmtId="2" fontId="10" fillId="0" borderId="0" xfId="0" applyNumberFormat="1" applyFont="1" applyFill="1" applyBorder="1" applyProtection="1"/>
    <xf numFmtId="2" fontId="10" fillId="0" borderId="7" xfId="0" applyNumberFormat="1" applyFont="1" applyFill="1" applyBorder="1" applyProtection="1"/>
    <xf numFmtId="39" fontId="3" fillId="0" borderId="0" xfId="0" applyNumberFormat="1" applyFont="1" applyBorder="1" applyProtection="1"/>
    <xf numFmtId="37" fontId="4" fillId="0" borderId="0" xfId="0" applyFont="1" applyBorder="1" applyProtection="1"/>
    <xf numFmtId="37" fontId="15" fillId="0" borderId="0" xfId="0" applyFont="1" applyBorder="1" applyProtection="1"/>
    <xf numFmtId="37" fontId="3" fillId="0" borderId="0" xfId="0" applyFont="1" applyFill="1" applyBorder="1" applyProtection="1"/>
    <xf numFmtId="37" fontId="3" fillId="0" borderId="7" xfId="0" applyFont="1" applyFill="1" applyBorder="1" applyProtection="1"/>
    <xf numFmtId="37" fontId="3" fillId="0" borderId="7" xfId="0" applyFont="1" applyBorder="1" applyAlignment="1" applyProtection="1">
      <alignment horizontal="left"/>
    </xf>
    <xf numFmtId="37" fontId="3" fillId="0" borderId="23" xfId="0" applyFont="1" applyBorder="1" applyProtection="1"/>
    <xf numFmtId="37" fontId="9" fillId="0" borderId="3" xfId="0" applyNumberFormat="1" applyFont="1" applyFill="1" applyBorder="1" applyProtection="1"/>
    <xf numFmtId="37" fontId="3" fillId="0" borderId="24" xfId="0" applyFont="1" applyBorder="1" applyProtection="1"/>
    <xf numFmtId="2" fontId="10" fillId="0" borderId="3" xfId="0" applyNumberFormat="1" applyFont="1" applyFill="1" applyBorder="1" applyProtection="1"/>
    <xf numFmtId="2" fontId="10" fillId="0" borderId="24" xfId="0" applyNumberFormat="1" applyFont="1" applyFill="1" applyBorder="1" applyProtection="1"/>
    <xf numFmtId="37" fontId="5" fillId="0" borderId="25" xfId="0" applyFont="1" applyBorder="1" applyProtection="1"/>
    <xf numFmtId="37" fontId="5" fillId="0" borderId="5" xfId="0" applyFont="1" applyBorder="1" applyProtection="1"/>
    <xf numFmtId="37" fontId="3" fillId="0" borderId="26" xfId="0" applyFont="1" applyBorder="1" applyProtection="1"/>
    <xf numFmtId="37" fontId="5" fillId="0" borderId="3" xfId="0" applyFont="1" applyBorder="1" applyProtection="1"/>
    <xf numFmtId="37" fontId="3" fillId="0" borderId="3" xfId="0" applyFont="1" applyBorder="1" applyAlignment="1" applyProtection="1">
      <alignment horizontal="center"/>
    </xf>
    <xf numFmtId="37" fontId="16" fillId="0" borderId="27" xfId="0" applyFont="1" applyBorder="1" applyAlignment="1" applyProtection="1">
      <alignment horizontal="right"/>
    </xf>
    <xf numFmtId="37" fontId="3" fillId="0" borderId="28" xfId="0" applyFont="1" applyBorder="1" applyProtection="1"/>
    <xf numFmtId="37" fontId="3" fillId="0" borderId="29" xfId="0" applyFont="1" applyBorder="1" applyProtection="1"/>
    <xf numFmtId="37" fontId="3" fillId="0" borderId="30" xfId="0" applyFont="1" applyBorder="1" applyProtection="1"/>
    <xf numFmtId="37" fontId="3" fillId="0" borderId="31" xfId="0" applyFont="1" applyBorder="1" applyProtection="1"/>
    <xf numFmtId="37" fontId="3" fillId="0" borderId="32" xfId="0" applyFont="1" applyBorder="1" applyProtection="1"/>
    <xf numFmtId="37" fontId="3" fillId="0" borderId="33" xfId="0" applyFont="1" applyBorder="1" applyProtection="1"/>
    <xf numFmtId="37" fontId="3" fillId="0" borderId="23" xfId="0" applyFont="1" applyBorder="1" applyAlignment="1" applyProtection="1">
      <alignment vertical="center"/>
    </xf>
    <xf numFmtId="37" fontId="3" fillId="0" borderId="34" xfId="0" applyFont="1" applyBorder="1" applyProtection="1"/>
    <xf numFmtId="37" fontId="8" fillId="0" borderId="1" xfId="0" applyFont="1" applyBorder="1" applyProtection="1"/>
    <xf numFmtId="37" fontId="3" fillId="0" borderId="35" xfId="0" applyFont="1" applyBorder="1" applyProtection="1"/>
    <xf numFmtId="37" fontId="4" fillId="0" borderId="0" xfId="0" applyFont="1" applyProtection="1"/>
    <xf numFmtId="37" fontId="3" fillId="0" borderId="3" xfId="0" applyFont="1" applyBorder="1" applyAlignment="1" applyProtection="1">
      <alignment horizontal="center" vertical="center"/>
    </xf>
    <xf numFmtId="37" fontId="5" fillId="3" borderId="21" xfId="0" applyFont="1" applyFill="1" applyBorder="1" applyAlignment="1" applyProtection="1">
      <alignment horizontal="center"/>
    </xf>
    <xf numFmtId="37" fontId="5" fillId="3" borderId="17" xfId="0" applyFont="1" applyFill="1" applyBorder="1" applyAlignment="1" applyProtection="1">
      <alignment horizontal="center"/>
    </xf>
    <xf numFmtId="37" fontId="5" fillId="3" borderId="21" xfId="0" applyFont="1" applyFill="1" applyBorder="1" applyAlignment="1" applyProtection="1">
      <alignment horizontal="center" vertical="center"/>
    </xf>
    <xf numFmtId="37" fontId="5" fillId="3" borderId="17" xfId="0" applyFont="1" applyFill="1" applyBorder="1" applyAlignment="1" applyProtection="1">
      <alignment horizontal="center" vertical="center"/>
    </xf>
    <xf numFmtId="37" fontId="5" fillId="3" borderId="22" xfId="0" applyFont="1" applyFill="1" applyBorder="1" applyAlignment="1" applyProtection="1">
      <alignment horizontal="center" vertical="center"/>
    </xf>
    <xf numFmtId="37" fontId="5" fillId="3" borderId="16" xfId="0" applyFont="1" applyFill="1" applyBorder="1" applyAlignment="1" applyProtection="1">
      <alignment horizontal="center" vertical="center"/>
    </xf>
    <xf numFmtId="37" fontId="5" fillId="3" borderId="19" xfId="0" applyFont="1" applyFill="1" applyBorder="1" applyAlignment="1" applyProtection="1">
      <alignment horizontal="center" vertical="center"/>
    </xf>
    <xf numFmtId="37" fontId="16" fillId="0" borderId="0" xfId="0" applyFont="1" applyFill="1" applyBorder="1" applyAlignment="1" applyProtection="1">
      <alignment horizontal="center"/>
    </xf>
    <xf numFmtId="37" fontId="3" fillId="0" borderId="14" xfId="0" quotePrefix="1" applyFont="1" applyBorder="1" applyAlignment="1" applyProtection="1">
      <alignment horizontal="center"/>
    </xf>
    <xf numFmtId="37" fontId="3" fillId="0" borderId="15" xfId="0" quotePrefix="1" applyFont="1" applyBorder="1" applyAlignment="1" applyProtection="1">
      <alignment horizontal="center"/>
    </xf>
    <xf numFmtId="37" fontId="5" fillId="3" borderId="16" xfId="0" applyFont="1" applyFill="1" applyBorder="1" applyAlignment="1" applyProtection="1">
      <alignment horizontal="center"/>
    </xf>
    <xf numFmtId="37" fontId="3" fillId="0" borderId="18" xfId="0" applyFont="1" applyBorder="1" applyAlignment="1" applyProtection="1">
      <alignment horizontal="center"/>
    </xf>
    <xf numFmtId="37" fontId="3" fillId="0" borderId="15" xfId="0" applyFont="1" applyBorder="1" applyAlignment="1" applyProtection="1">
      <alignment horizontal="center"/>
    </xf>
    <xf numFmtId="37" fontId="5" fillId="3" borderId="19" xfId="0" applyFont="1" applyFill="1" applyBorder="1" applyAlignment="1" applyProtection="1">
      <alignment horizontal="center"/>
    </xf>
    <xf numFmtId="37" fontId="3" fillId="0" borderId="20" xfId="0" applyFont="1" applyBorder="1" applyAlignment="1" applyProtection="1">
      <alignment horizontal="center"/>
    </xf>
    <xf numFmtId="39" fontId="16" fillId="0" borderId="0" xfId="0" applyNumberFormat="1" applyFont="1" applyBorder="1" applyAlignment="1" applyProtection="1">
      <alignment horizontal="center"/>
    </xf>
  </cellXfs>
  <cellStyles count="7">
    <cellStyle name="Calc Currency (0)" xfId="1"/>
    <cellStyle name="Header1" xfId="2"/>
    <cellStyle name="Header2" xfId="3"/>
    <cellStyle name="Normal_#18-Internet" xfId="4"/>
    <cellStyle name="subhead" xfId="5"/>
    <cellStyle name="桁区切り" xfId="6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/>
  <dimension ref="B2:AA95"/>
  <sheetViews>
    <sheetView showGridLines="0" tabSelected="1" zoomScale="70" zoomScaleNormal="70" zoomScaleSheetLayoutView="100" workbookViewId="0">
      <selection activeCell="E8" sqref="E8"/>
    </sheetView>
  </sheetViews>
  <sheetFormatPr defaultColWidth="10.6640625" defaultRowHeight="13.2"/>
  <cols>
    <col min="1" max="1" width="3" style="4" customWidth="1"/>
    <col min="2" max="2" width="1.6640625" style="4" customWidth="1"/>
    <col min="3" max="3" width="2.83203125" style="4" customWidth="1"/>
    <col min="4" max="4" width="10.08203125" style="4" customWidth="1"/>
    <col min="5" max="5" width="8.5" style="4" customWidth="1"/>
    <col min="6" max="6" width="2.58203125" style="4" customWidth="1"/>
    <col min="7" max="7" width="3" style="4" customWidth="1"/>
    <col min="8" max="8" width="10.08203125" style="4" customWidth="1"/>
    <col min="9" max="9" width="8.4140625" style="4" customWidth="1"/>
    <col min="10" max="10" width="2.58203125" style="4" customWidth="1"/>
    <col min="11" max="11" width="2.9140625" style="4" customWidth="1"/>
    <col min="12" max="12" width="5.4140625" style="4" customWidth="1"/>
    <col min="13" max="13" width="8.08203125" style="4" customWidth="1"/>
    <col min="14" max="14" width="2.58203125" style="4" customWidth="1"/>
    <col min="15" max="15" width="2.5" style="4" customWidth="1"/>
    <col min="16" max="16" width="10.6640625" style="4"/>
    <col min="17" max="18" width="2.6640625" style="4" customWidth="1"/>
    <col min="19" max="20" width="10.6640625" style="4"/>
    <col min="21" max="21" width="6.6640625" style="4" customWidth="1"/>
    <col min="22" max="23" width="7.6640625" style="4" customWidth="1"/>
    <col min="24" max="24" width="10.6640625" style="4"/>
    <col min="25" max="25" width="4.6640625" style="4" customWidth="1"/>
    <col min="26" max="26" width="2.6640625" style="4" customWidth="1"/>
    <col min="27" max="16384" width="10.6640625" style="4"/>
  </cols>
  <sheetData>
    <row r="2" spans="2:27" ht="19.2">
      <c r="B2" s="10"/>
      <c r="C2" s="6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2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"/>
      <c r="S3" s="10"/>
      <c r="T3" s="10"/>
      <c r="U3" s="10"/>
      <c r="V3" s="10"/>
      <c r="W3" s="10"/>
      <c r="X3" s="10"/>
      <c r="Y3" s="10"/>
      <c r="Z3" s="10"/>
      <c r="AA3" s="5"/>
    </row>
    <row r="4" spans="2:27" ht="15" thickBot="1">
      <c r="B4" s="10"/>
      <c r="C4" s="72" t="s">
        <v>89</v>
      </c>
      <c r="D4" s="76"/>
      <c r="E4" s="76"/>
      <c r="F4" s="76"/>
      <c r="G4" s="18" t="s">
        <v>0</v>
      </c>
      <c r="H4" s="77"/>
      <c r="I4" s="76"/>
      <c r="J4" s="76"/>
      <c r="K4" s="76"/>
      <c r="L4" s="76"/>
      <c r="M4" s="76"/>
      <c r="N4" s="7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7" ht="16.95" customHeight="1" thickBot="1">
      <c r="B5" s="10"/>
      <c r="C5" s="114" t="s">
        <v>1</v>
      </c>
      <c r="D5" s="115"/>
      <c r="E5" s="115"/>
      <c r="F5" s="116"/>
      <c r="G5" s="117" t="s">
        <v>94</v>
      </c>
      <c r="H5" s="115"/>
      <c r="I5" s="115"/>
      <c r="J5" s="116"/>
      <c r="K5" s="117" t="s">
        <v>83</v>
      </c>
      <c r="L5" s="115"/>
      <c r="M5" s="115"/>
      <c r="N5" s="118"/>
      <c r="O5" s="78"/>
      <c r="P5" s="10"/>
      <c r="Q5" s="10"/>
      <c r="R5" s="10"/>
      <c r="S5" s="5"/>
      <c r="T5" s="10"/>
      <c r="U5" s="10"/>
      <c r="V5" s="10"/>
      <c r="W5" s="10"/>
      <c r="X5" s="5"/>
      <c r="Y5" s="10"/>
      <c r="Z5" s="10"/>
      <c r="AA5" s="10"/>
    </row>
    <row r="6" spans="2:27" ht="6" customHeight="1" thickTop="1">
      <c r="B6" s="10"/>
      <c r="C6" s="3"/>
      <c r="D6" s="21"/>
      <c r="E6" s="7"/>
      <c r="F6" s="7"/>
      <c r="G6" s="22"/>
      <c r="H6" s="23"/>
      <c r="I6" s="10"/>
      <c r="J6" s="10"/>
      <c r="K6" s="22"/>
      <c r="L6" s="10"/>
      <c r="M6" s="20"/>
      <c r="N6" s="10"/>
      <c r="O6" s="78"/>
      <c r="P6" s="10"/>
      <c r="Q6" s="10"/>
      <c r="R6" s="10"/>
      <c r="S6" s="5"/>
      <c r="T6" s="10"/>
      <c r="U6" s="10"/>
      <c r="V6" s="10"/>
      <c r="W6" s="10"/>
      <c r="X6" s="5"/>
      <c r="Y6" s="10"/>
      <c r="Z6" s="10"/>
      <c r="AA6" s="10"/>
    </row>
    <row r="7" spans="2:27">
      <c r="B7" s="10"/>
      <c r="C7" s="78"/>
      <c r="D7" s="19" t="s">
        <v>57</v>
      </c>
      <c r="E7" s="54"/>
      <c r="F7" s="79" t="s">
        <v>95</v>
      </c>
      <c r="G7" s="80"/>
      <c r="H7" s="19" t="s">
        <v>65</v>
      </c>
      <c r="I7" s="55"/>
      <c r="J7" s="81" t="s">
        <v>53</v>
      </c>
      <c r="K7" s="82"/>
      <c r="L7" s="83"/>
      <c r="M7" s="83"/>
      <c r="N7" s="10"/>
      <c r="O7" s="78"/>
      <c r="P7" s="10"/>
      <c r="Q7" s="10"/>
      <c r="R7" s="10"/>
      <c r="S7" s="10"/>
      <c r="T7" s="5"/>
      <c r="U7" s="84"/>
      <c r="V7" s="10"/>
      <c r="W7" s="10"/>
      <c r="X7" s="10"/>
      <c r="Y7" s="5"/>
      <c r="Z7" s="10"/>
      <c r="AA7" s="10"/>
    </row>
    <row r="8" spans="2:27">
      <c r="B8" s="10"/>
      <c r="C8" s="78"/>
      <c r="D8" s="19" t="s">
        <v>58</v>
      </c>
      <c r="E8" s="54"/>
      <c r="F8" s="79" t="s">
        <v>53</v>
      </c>
      <c r="G8" s="80"/>
      <c r="H8" s="10"/>
      <c r="I8" s="85"/>
      <c r="J8" s="86"/>
      <c r="K8" s="87"/>
      <c r="L8" s="10"/>
      <c r="M8" s="83"/>
      <c r="N8" s="10"/>
      <c r="O8" s="78"/>
      <c r="P8" s="10"/>
      <c r="Q8" s="10"/>
      <c r="R8" s="5"/>
      <c r="S8" s="10"/>
      <c r="T8" s="5"/>
      <c r="U8" s="84"/>
      <c r="V8" s="10"/>
      <c r="W8" s="10"/>
      <c r="X8" s="10"/>
      <c r="Y8" s="10"/>
      <c r="Z8" s="10"/>
      <c r="AA8" s="10"/>
    </row>
    <row r="9" spans="2:27">
      <c r="B9" s="10"/>
      <c r="C9" s="78"/>
      <c r="D9" s="19" t="s">
        <v>59</v>
      </c>
      <c r="E9" s="54"/>
      <c r="F9" s="79" t="s">
        <v>53</v>
      </c>
      <c r="G9" s="80"/>
      <c r="H9" s="119" t="s">
        <v>64</v>
      </c>
      <c r="I9" s="119"/>
      <c r="J9" s="5"/>
      <c r="K9" s="88"/>
      <c r="L9" s="127" t="s">
        <v>63</v>
      </c>
      <c r="M9" s="127"/>
      <c r="N9" s="10"/>
      <c r="O9" s="78"/>
      <c r="P9" s="10"/>
      <c r="Q9" s="10"/>
      <c r="R9" s="10"/>
      <c r="S9" s="10"/>
      <c r="T9" s="5"/>
      <c r="U9" s="84"/>
      <c r="V9" s="10"/>
      <c r="W9" s="10"/>
      <c r="X9" s="10"/>
      <c r="Y9" s="10"/>
      <c r="Z9" s="10"/>
      <c r="AA9" s="10"/>
    </row>
    <row r="10" spans="2:27" ht="4.95" customHeight="1">
      <c r="B10" s="10"/>
      <c r="C10" s="78"/>
      <c r="D10" s="10"/>
      <c r="E10" s="10"/>
      <c r="F10" s="10"/>
      <c r="G10" s="80"/>
      <c r="H10" s="10"/>
      <c r="I10" s="5"/>
      <c r="J10" s="10"/>
      <c r="K10" s="80"/>
      <c r="L10" s="10"/>
      <c r="M10" s="10"/>
      <c r="N10" s="10"/>
      <c r="O10" s="78"/>
      <c r="P10" s="10"/>
      <c r="Q10" s="10"/>
      <c r="R10" s="10"/>
      <c r="S10" s="5"/>
      <c r="T10" s="10"/>
      <c r="U10" s="84"/>
      <c r="V10" s="5"/>
      <c r="W10" s="10"/>
      <c r="X10" s="10"/>
      <c r="Y10" s="10"/>
      <c r="Z10" s="10"/>
      <c r="AA10" s="10"/>
    </row>
    <row r="11" spans="2:27" ht="13.8" thickBot="1">
      <c r="B11" s="10"/>
      <c r="C11" s="89"/>
      <c r="D11" s="30" t="s">
        <v>60</v>
      </c>
      <c r="E11" s="53">
        <f>SUM(E7:E9)</f>
        <v>0</v>
      </c>
      <c r="F11" s="90" t="s">
        <v>53</v>
      </c>
      <c r="G11" s="91"/>
      <c r="H11" s="30" t="s">
        <v>61</v>
      </c>
      <c r="I11" s="56">
        <f>I7/4</f>
        <v>0</v>
      </c>
      <c r="J11" s="92" t="s">
        <v>53</v>
      </c>
      <c r="K11" s="93"/>
      <c r="L11" s="30" t="s">
        <v>62</v>
      </c>
      <c r="M11" s="57" t="str">
        <f>IF(E11+I11&gt;500,E11+I11,"対象外")</f>
        <v>対象外</v>
      </c>
      <c r="N11" s="16" t="s">
        <v>53</v>
      </c>
      <c r="O11" s="78"/>
      <c r="P11" s="10"/>
      <c r="Q11" s="10"/>
      <c r="R11" s="10"/>
      <c r="S11" s="5"/>
      <c r="T11" s="10"/>
      <c r="U11" s="10"/>
      <c r="V11" s="10"/>
      <c r="W11" s="10"/>
      <c r="X11" s="10"/>
      <c r="Y11" s="10"/>
      <c r="Z11" s="10"/>
      <c r="AA11" s="10"/>
    </row>
    <row r="12" spans="2:27" ht="30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15" thickBot="1">
      <c r="B13" s="10"/>
      <c r="C13" s="72" t="s">
        <v>90</v>
      </c>
      <c r="D13" s="1"/>
      <c r="E13" s="76"/>
      <c r="F13" s="17" t="s">
        <v>56</v>
      </c>
      <c r="G13" s="76"/>
      <c r="H13" s="76"/>
      <c r="I13" s="76"/>
      <c r="J13" s="76"/>
      <c r="K13" s="76"/>
      <c r="L13" s="76"/>
      <c r="M13" s="76"/>
      <c r="N13" s="76"/>
      <c r="O13" s="10"/>
      <c r="P13" s="10"/>
      <c r="Q13" s="10"/>
      <c r="R13" s="10"/>
      <c r="S13" s="5"/>
      <c r="T13" s="10"/>
      <c r="U13" s="10"/>
      <c r="V13" s="10"/>
      <c r="W13" s="10"/>
      <c r="X13" s="5"/>
      <c r="Y13" s="10"/>
      <c r="Z13" s="10"/>
      <c r="AA13" s="10"/>
    </row>
    <row r="14" spans="2:27">
      <c r="B14" s="10"/>
      <c r="C14" s="94"/>
      <c r="D14" s="51" t="s">
        <v>6</v>
      </c>
      <c r="E14" s="95"/>
      <c r="F14" s="95"/>
      <c r="G14" s="9"/>
      <c r="H14" s="24"/>
      <c r="I14" s="60">
        <f>E7</f>
        <v>0</v>
      </c>
      <c r="J14" s="9" t="s">
        <v>51</v>
      </c>
      <c r="K14" s="8" t="s">
        <v>7</v>
      </c>
      <c r="L14" s="8"/>
      <c r="M14" s="63">
        <f>I14</f>
        <v>0</v>
      </c>
      <c r="N14" s="9" t="s">
        <v>51</v>
      </c>
      <c r="O14" s="78"/>
      <c r="P14" s="10"/>
      <c r="Q14" s="10"/>
      <c r="R14" s="10"/>
      <c r="S14" s="10"/>
      <c r="T14" s="5"/>
      <c r="U14" s="84"/>
      <c r="V14" s="10"/>
      <c r="W14" s="10"/>
      <c r="X14" s="10"/>
      <c r="Y14" s="5"/>
      <c r="Z14" s="10"/>
      <c r="AA14" s="10"/>
    </row>
    <row r="15" spans="2:27">
      <c r="B15" s="10"/>
      <c r="C15" s="78"/>
      <c r="D15" s="10"/>
      <c r="E15" s="28" t="s">
        <v>85</v>
      </c>
      <c r="F15" s="5"/>
      <c r="G15" s="10"/>
      <c r="H15" s="25"/>
      <c r="I15" s="61">
        <f>IF(E8&lt;10000,E8*1,10000)</f>
        <v>0</v>
      </c>
      <c r="J15" s="10" t="s">
        <v>51</v>
      </c>
      <c r="K15" s="5" t="s">
        <v>7</v>
      </c>
      <c r="L15" s="5"/>
      <c r="M15" s="64">
        <f>I15</f>
        <v>0</v>
      </c>
      <c r="N15" s="10" t="s">
        <v>51</v>
      </c>
      <c r="O15" s="78"/>
      <c r="P15" s="10"/>
      <c r="Q15" s="10"/>
      <c r="R15" s="5"/>
      <c r="S15" s="10"/>
      <c r="T15" s="5"/>
      <c r="U15" s="84"/>
      <c r="V15" s="10"/>
      <c r="W15" s="10"/>
      <c r="X15" s="10"/>
      <c r="Y15" s="10"/>
      <c r="Z15" s="10"/>
      <c r="AA15" s="10"/>
    </row>
    <row r="16" spans="2:27">
      <c r="B16" s="10"/>
      <c r="C16" s="78"/>
      <c r="D16" s="70" t="s">
        <v>9</v>
      </c>
      <c r="E16" s="28" t="s">
        <v>86</v>
      </c>
      <c r="F16" s="5"/>
      <c r="G16" s="10"/>
      <c r="H16" s="10"/>
      <c r="I16" s="61">
        <f>IF(AND(E8&gt;=10000,E8&lt;50000),E8-10000,IF(E8&lt;10000,E8*0,40000))</f>
        <v>0</v>
      </c>
      <c r="J16" s="10" t="s">
        <v>51</v>
      </c>
      <c r="K16" s="5" t="s">
        <v>11</v>
      </c>
      <c r="L16" s="5"/>
      <c r="M16" s="64">
        <f>I16*0.7</f>
        <v>0</v>
      </c>
      <c r="N16" s="10" t="s">
        <v>51</v>
      </c>
      <c r="O16" s="78"/>
      <c r="P16" s="10"/>
      <c r="Q16" s="10"/>
      <c r="R16" s="10"/>
      <c r="S16" s="10"/>
      <c r="T16" s="5"/>
      <c r="U16" s="84"/>
      <c r="V16" s="10"/>
      <c r="W16" s="10"/>
      <c r="X16" s="10"/>
      <c r="Y16" s="10"/>
      <c r="Z16" s="10"/>
      <c r="AA16" s="10"/>
    </row>
    <row r="17" spans="2:27">
      <c r="B17" s="10"/>
      <c r="C17" s="78"/>
      <c r="D17" s="70" t="s">
        <v>12</v>
      </c>
      <c r="E17" s="28" t="s">
        <v>87</v>
      </c>
      <c r="F17" s="5"/>
      <c r="G17" s="10"/>
      <c r="H17" s="10"/>
      <c r="I17" s="61">
        <f>IF(AND(E8&gt;=50000,E8&lt;100000),E8-50000,IF(E8&lt;50000,E8*0,50000))</f>
        <v>0</v>
      </c>
      <c r="J17" s="10" t="s">
        <v>51</v>
      </c>
      <c r="K17" s="5" t="s">
        <v>14</v>
      </c>
      <c r="L17" s="5"/>
      <c r="M17" s="64">
        <f>I17*0.6</f>
        <v>0</v>
      </c>
      <c r="N17" s="10" t="s">
        <v>51</v>
      </c>
      <c r="O17" s="78"/>
      <c r="P17" s="10"/>
      <c r="Q17" s="10"/>
      <c r="R17" s="10"/>
      <c r="S17" s="5"/>
      <c r="T17" s="10"/>
      <c r="U17" s="84"/>
      <c r="V17" s="5"/>
      <c r="W17" s="10"/>
      <c r="X17" s="10"/>
      <c r="Y17" s="10"/>
      <c r="Z17" s="10"/>
      <c r="AA17" s="10"/>
    </row>
    <row r="18" spans="2:27" ht="13.8" thickBot="1">
      <c r="B18" s="10"/>
      <c r="C18" s="96"/>
      <c r="D18" s="11"/>
      <c r="E18" s="29" t="s">
        <v>88</v>
      </c>
      <c r="F18" s="12"/>
      <c r="G18" s="11"/>
      <c r="H18" s="26"/>
      <c r="I18" s="62">
        <f>IF(E8&gt;=100000,E8-100000,E8*0)</f>
        <v>0</v>
      </c>
      <c r="J18" s="11" t="s">
        <v>51</v>
      </c>
      <c r="K18" s="12" t="s">
        <v>16</v>
      </c>
      <c r="L18" s="12"/>
      <c r="M18" s="65">
        <f>I18*0.5</f>
        <v>0</v>
      </c>
      <c r="N18" s="11" t="s">
        <v>51</v>
      </c>
      <c r="O18" s="78"/>
      <c r="P18" s="10"/>
      <c r="Q18" s="10"/>
      <c r="R18" s="10"/>
      <c r="S18" s="5"/>
      <c r="T18" s="10"/>
      <c r="U18" s="10"/>
      <c r="V18" s="10"/>
      <c r="W18" s="10"/>
      <c r="X18" s="10"/>
      <c r="Y18" s="10"/>
      <c r="Z18" s="10"/>
      <c r="AA18" s="10"/>
    </row>
    <row r="19" spans="2:27" ht="14.4" thickTop="1" thickBot="1">
      <c r="B19" s="10"/>
      <c r="C19" s="89"/>
      <c r="D19" s="52" t="s">
        <v>84</v>
      </c>
      <c r="E19" s="97"/>
      <c r="F19" s="97"/>
      <c r="G19" s="76"/>
      <c r="H19" s="76"/>
      <c r="I19" s="76"/>
      <c r="J19" s="98" t="s">
        <v>52</v>
      </c>
      <c r="K19" s="98"/>
      <c r="L19" s="99" t="s">
        <v>66</v>
      </c>
      <c r="M19" s="66">
        <f>SUM(M14:M18)</f>
        <v>0</v>
      </c>
      <c r="N19" s="76" t="s">
        <v>51</v>
      </c>
      <c r="O19" s="7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30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5"/>
      <c r="T20" s="10"/>
      <c r="U20" s="10"/>
      <c r="V20" s="5"/>
      <c r="W20" s="10"/>
      <c r="X20" s="10"/>
      <c r="Y20" s="10"/>
      <c r="Z20" s="10"/>
      <c r="AA20" s="10"/>
    </row>
    <row r="21" spans="2:27" ht="15" thickBot="1">
      <c r="B21" s="10"/>
      <c r="C21" s="72" t="s">
        <v>96</v>
      </c>
      <c r="D21" s="76"/>
      <c r="E21" s="76"/>
      <c r="F21" s="76"/>
      <c r="G21" s="76"/>
      <c r="H21" s="76"/>
      <c r="I21" s="76"/>
      <c r="J21" s="76"/>
      <c r="K21" s="76"/>
      <c r="L21" s="13" t="s">
        <v>18</v>
      </c>
      <c r="M21" s="13"/>
      <c r="N21" s="7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27">
      <c r="B22" s="10"/>
      <c r="C22" s="100"/>
      <c r="D22" s="48" t="s">
        <v>67</v>
      </c>
      <c r="E22" s="32"/>
      <c r="F22" s="31" t="s">
        <v>20</v>
      </c>
      <c r="G22" s="31"/>
      <c r="H22" s="32"/>
      <c r="I22" s="58">
        <f>M19</f>
        <v>0</v>
      </c>
      <c r="J22" s="32" t="s">
        <v>51</v>
      </c>
      <c r="K22" s="31" t="s">
        <v>70</v>
      </c>
      <c r="L22" s="32"/>
      <c r="M22" s="44">
        <f>ROUNDUP(I22/100,0)</f>
        <v>0</v>
      </c>
      <c r="N22" s="101" t="s">
        <v>54</v>
      </c>
      <c r="O22" s="7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>
      <c r="B23" s="10"/>
      <c r="C23" s="102"/>
      <c r="D23" s="49" t="s">
        <v>67</v>
      </c>
      <c r="E23" s="34"/>
      <c r="F23" s="33" t="s">
        <v>21</v>
      </c>
      <c r="G23" s="34"/>
      <c r="H23" s="34"/>
      <c r="I23" s="43">
        <f>E9</f>
        <v>0</v>
      </c>
      <c r="J23" s="34" t="s">
        <v>51</v>
      </c>
      <c r="K23" s="33" t="s">
        <v>71</v>
      </c>
      <c r="L23" s="34"/>
      <c r="M23" s="45">
        <f>ROUNDUP(I23/150,0)</f>
        <v>0</v>
      </c>
      <c r="N23" s="103" t="s">
        <v>54</v>
      </c>
      <c r="O23" s="10"/>
      <c r="P23" s="10"/>
      <c r="Q23" s="10"/>
      <c r="R23" s="10"/>
      <c r="S23" s="5"/>
      <c r="T23" s="10"/>
      <c r="U23" s="10"/>
      <c r="V23" s="10"/>
      <c r="W23" s="10"/>
      <c r="X23" s="10"/>
      <c r="Y23" s="5"/>
      <c r="Z23" s="10"/>
      <c r="AA23" s="10"/>
    </row>
    <row r="24" spans="2:27" ht="13.8" thickBot="1">
      <c r="B24" s="10"/>
      <c r="C24" s="104"/>
      <c r="D24" s="50" t="s">
        <v>82</v>
      </c>
      <c r="E24" s="39"/>
      <c r="F24" s="38" t="s">
        <v>23</v>
      </c>
      <c r="G24" s="39"/>
      <c r="H24" s="39"/>
      <c r="I24" s="59">
        <f>I7</f>
        <v>0</v>
      </c>
      <c r="J24" s="39" t="s">
        <v>51</v>
      </c>
      <c r="K24" s="38" t="s">
        <v>72</v>
      </c>
      <c r="L24" s="39"/>
      <c r="M24" s="46">
        <f>ROUNDUP(I24/300,0)</f>
        <v>0</v>
      </c>
      <c r="N24" s="105" t="s">
        <v>54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27" ht="16.95" customHeight="1" thickTop="1" thickBot="1">
      <c r="B25" s="10"/>
      <c r="C25" s="106"/>
      <c r="D25" s="36"/>
      <c r="E25" s="111" t="s">
        <v>73</v>
      </c>
      <c r="F25" s="111"/>
      <c r="G25" s="111"/>
      <c r="H25" s="37" t="s">
        <v>69</v>
      </c>
      <c r="I25" s="35">
        <f>SUM(I22:I24)</f>
        <v>0</v>
      </c>
      <c r="J25" s="36" t="s">
        <v>51</v>
      </c>
      <c r="K25" s="36"/>
      <c r="L25" s="37" t="s">
        <v>68</v>
      </c>
      <c r="M25" s="47">
        <f>SUM(M22:M24)</f>
        <v>0</v>
      </c>
      <c r="N25" s="36" t="s">
        <v>54</v>
      </c>
      <c r="O25" s="78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2:27" ht="30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15" thickBot="1">
      <c r="B27" s="10"/>
      <c r="C27" s="73" t="s">
        <v>91</v>
      </c>
      <c r="D27" s="76"/>
      <c r="E27" s="76"/>
      <c r="F27" s="76"/>
      <c r="G27" s="76"/>
      <c r="H27" s="76"/>
      <c r="I27" s="1" t="s">
        <v>26</v>
      </c>
      <c r="J27" s="76"/>
      <c r="K27" s="76"/>
      <c r="L27" s="76"/>
      <c r="M27" s="76"/>
      <c r="N27" s="76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ht="16.2" customHeight="1">
      <c r="B28" s="10"/>
      <c r="C28" s="107"/>
      <c r="D28" s="40" t="s">
        <v>74</v>
      </c>
      <c r="E28" s="25">
        <f>IF(I25&lt;6000,500*(6000-I25),"対象外")</f>
        <v>3000000</v>
      </c>
      <c r="F28" s="10"/>
      <c r="G28" s="10"/>
      <c r="H28" s="71" t="s">
        <v>76</v>
      </c>
      <c r="I28" s="75">
        <f>IF(I25&lt;6000,6000*M11,"対象外")</f>
        <v>0</v>
      </c>
      <c r="J28" s="10"/>
      <c r="K28" s="10"/>
      <c r="L28" s="71" t="s">
        <v>78</v>
      </c>
      <c r="M28" s="25">
        <f>IF(I25&lt;6000,500*I25,"対象外")</f>
        <v>0</v>
      </c>
      <c r="N28" s="10"/>
      <c r="O28" s="7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ht="13.8" thickBot="1">
      <c r="B29" s="10"/>
      <c r="C29" s="89"/>
      <c r="D29" s="30" t="s">
        <v>75</v>
      </c>
      <c r="E29" s="27">
        <f>IF(I25&lt;6000,+I28-M28,"対象外")</f>
        <v>0</v>
      </c>
      <c r="F29" s="13"/>
      <c r="G29" s="76"/>
      <c r="H29" s="30" t="s">
        <v>77</v>
      </c>
      <c r="I29" s="67" t="e">
        <f>IF(I25&lt;6000,E28/E29,"対象外")</f>
        <v>#DIV/0!</v>
      </c>
      <c r="J29" s="76"/>
      <c r="K29" s="76"/>
      <c r="L29" s="30" t="s">
        <v>79</v>
      </c>
      <c r="M29" s="41" t="e">
        <f>IF(I25&lt;6000,1-I29,"対象外")</f>
        <v>#DIV/0!</v>
      </c>
      <c r="N29" s="76"/>
      <c r="O29" s="7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2:27" ht="30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15" thickBot="1">
      <c r="B31" s="10"/>
      <c r="C31" s="72" t="s">
        <v>92</v>
      </c>
      <c r="D31" s="76"/>
      <c r="E31" s="76"/>
      <c r="F31" s="76"/>
      <c r="G31" s="76"/>
      <c r="H31" s="76"/>
      <c r="I31" s="76"/>
      <c r="J31" s="76"/>
      <c r="K31" s="76"/>
      <c r="L31" s="13" t="s">
        <v>18</v>
      </c>
      <c r="M31" s="13"/>
      <c r="N31" s="76"/>
      <c r="O31" s="10"/>
      <c r="P31" s="10"/>
      <c r="Q31" s="10"/>
      <c r="R31" s="10"/>
      <c r="S31" s="5"/>
      <c r="T31" s="10"/>
      <c r="U31" s="10"/>
      <c r="V31" s="10"/>
      <c r="W31" s="10"/>
      <c r="X31" s="10"/>
      <c r="Y31" s="10"/>
      <c r="Z31" s="10"/>
      <c r="AA31" s="10"/>
    </row>
    <row r="32" spans="2:27" ht="13.8" thickBot="1">
      <c r="B32" s="10"/>
      <c r="C32" s="89"/>
      <c r="D32" s="76"/>
      <c r="E32" s="1"/>
      <c r="F32" s="76"/>
      <c r="G32" s="76"/>
      <c r="H32" s="42" t="s">
        <v>81</v>
      </c>
      <c r="I32" s="76"/>
      <c r="J32" s="108"/>
      <c r="K32" s="30" t="s">
        <v>80</v>
      </c>
      <c r="L32" s="68">
        <f>IF(M11="対象外",0,IF(I25&gt;=6000,M25,ROUNDUP(M25*M29,0)))</f>
        <v>0</v>
      </c>
      <c r="M32" s="1" t="s">
        <v>54</v>
      </c>
      <c r="N32" s="76"/>
      <c r="O32" s="78"/>
      <c r="P32" s="10"/>
      <c r="Q32" s="10"/>
      <c r="R32" s="10"/>
      <c r="S32" s="10"/>
      <c r="T32" s="5"/>
      <c r="U32" s="10"/>
      <c r="V32" s="10"/>
      <c r="W32" s="10"/>
      <c r="X32" s="5"/>
      <c r="Y32" s="10"/>
      <c r="Z32" s="10"/>
      <c r="AA32" s="10"/>
    </row>
    <row r="33" spans="2:27" ht="30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5"/>
      <c r="U33" s="5"/>
      <c r="V33" s="10"/>
      <c r="W33" s="10"/>
      <c r="X33" s="5"/>
      <c r="Y33" s="10"/>
      <c r="Z33" s="10"/>
      <c r="AA33" s="10"/>
    </row>
    <row r="34" spans="2:27" ht="15" thickBot="1">
      <c r="B34" s="10"/>
      <c r="C34" s="72" t="s">
        <v>93</v>
      </c>
      <c r="D34" s="76"/>
      <c r="E34" s="76"/>
      <c r="F34" s="76"/>
      <c r="G34" s="10"/>
      <c r="H34" s="10"/>
      <c r="I34" s="10"/>
      <c r="J34" s="10"/>
      <c r="K34" s="10"/>
      <c r="L34" s="7" t="s">
        <v>18</v>
      </c>
      <c r="M34" s="7"/>
      <c r="N34" s="10"/>
      <c r="O34" s="10"/>
      <c r="P34" s="10"/>
      <c r="Q34" s="10"/>
      <c r="R34" s="10"/>
      <c r="S34" s="10"/>
      <c r="T34" s="5"/>
      <c r="U34" s="5"/>
      <c r="V34" s="10"/>
      <c r="W34" s="10"/>
      <c r="X34" s="5"/>
      <c r="Y34" s="10"/>
      <c r="Z34" s="10"/>
      <c r="AA34" s="10"/>
    </row>
    <row r="35" spans="2:27" ht="16.2" customHeight="1" thickBot="1">
      <c r="B35" s="10"/>
      <c r="C35" s="112" t="s">
        <v>37</v>
      </c>
      <c r="D35" s="113"/>
      <c r="E35" s="113"/>
      <c r="F35" s="113"/>
      <c r="G35" s="122" t="s">
        <v>39</v>
      </c>
      <c r="H35" s="113"/>
      <c r="I35" s="113"/>
      <c r="J35" s="122" t="s">
        <v>42</v>
      </c>
      <c r="K35" s="113"/>
      <c r="L35" s="113"/>
      <c r="M35" s="113"/>
      <c r="N35" s="125"/>
      <c r="O35" s="10"/>
      <c r="P35" s="10"/>
      <c r="Q35" s="10"/>
      <c r="R35" s="10"/>
      <c r="S35" s="10"/>
      <c r="T35" s="10"/>
      <c r="U35" s="5"/>
      <c r="V35" s="10"/>
      <c r="W35" s="10"/>
      <c r="X35" s="5"/>
      <c r="Y35" s="10"/>
      <c r="Z35" s="10"/>
      <c r="AA35" s="10"/>
    </row>
    <row r="36" spans="2:27" ht="16.2" customHeight="1" thickTop="1">
      <c r="B36" s="10"/>
      <c r="C36" s="120" t="s">
        <v>55</v>
      </c>
      <c r="D36" s="121"/>
      <c r="E36" s="121"/>
      <c r="F36" s="121"/>
      <c r="G36" s="123" t="s">
        <v>40</v>
      </c>
      <c r="H36" s="124"/>
      <c r="I36" s="124"/>
      <c r="J36" s="123" t="s">
        <v>43</v>
      </c>
      <c r="K36" s="124"/>
      <c r="L36" s="124"/>
      <c r="M36" s="124"/>
      <c r="N36" s="126"/>
      <c r="O36" s="10"/>
      <c r="P36" s="10"/>
      <c r="Q36" s="10"/>
      <c r="R36" s="10"/>
      <c r="S36" s="10"/>
      <c r="T36" s="10"/>
      <c r="U36" s="5"/>
      <c r="V36" s="10"/>
      <c r="W36" s="10"/>
      <c r="X36" s="5"/>
      <c r="Y36" s="10"/>
      <c r="Z36" s="10"/>
      <c r="AA36" s="10"/>
    </row>
    <row r="37" spans="2:27" ht="13.8" thickBot="1">
      <c r="B37" s="10"/>
      <c r="C37" s="89"/>
      <c r="D37" s="16">
        <f>IF(M11="対象外",0,1)</f>
        <v>0</v>
      </c>
      <c r="E37" s="52" t="s">
        <v>4</v>
      </c>
      <c r="F37" s="1"/>
      <c r="G37" s="91"/>
      <c r="H37" s="16">
        <f>IF(D37=0,0,ROUNDUP(L32*0.3,0)-D37)</f>
        <v>0</v>
      </c>
      <c r="I37" s="52" t="s">
        <v>4</v>
      </c>
      <c r="J37" s="91"/>
      <c r="K37" s="16"/>
      <c r="L37" s="16">
        <f>IF(D37=0,0,L32-D37-H37)</f>
        <v>0</v>
      </c>
      <c r="M37" s="52" t="s">
        <v>4</v>
      </c>
      <c r="N37" s="109"/>
      <c r="O37" s="10"/>
      <c r="P37" s="10"/>
      <c r="Q37" s="10"/>
      <c r="R37" s="10"/>
      <c r="S37" s="10"/>
      <c r="T37" s="10"/>
      <c r="U37" s="5"/>
      <c r="V37" s="10"/>
      <c r="W37" s="10"/>
      <c r="X37" s="10"/>
      <c r="Y37" s="10"/>
      <c r="Z37" s="10"/>
      <c r="AA37" s="10"/>
    </row>
    <row r="38" spans="2:27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>
      <c r="Q39" s="10"/>
      <c r="R39" s="10"/>
      <c r="S39" s="5"/>
      <c r="T39" s="10"/>
      <c r="U39" s="10"/>
      <c r="V39" s="10"/>
      <c r="W39" s="10"/>
      <c r="X39" s="10"/>
      <c r="Y39" s="5"/>
      <c r="Z39" s="10"/>
      <c r="AA39" s="10"/>
    </row>
    <row r="40" spans="2:27">
      <c r="E40" s="14"/>
      <c r="F40" s="14"/>
      <c r="Q40" s="10"/>
      <c r="R40" s="10"/>
      <c r="S40" s="10"/>
      <c r="T40" s="5"/>
      <c r="U40" s="5"/>
      <c r="V40" s="10"/>
      <c r="W40" s="10"/>
      <c r="X40" s="5"/>
      <c r="Y40" s="10"/>
      <c r="Z40" s="10"/>
      <c r="AA40" s="10"/>
    </row>
    <row r="41" spans="2:27">
      <c r="Q41" s="10"/>
      <c r="R41" s="10"/>
      <c r="S41" s="10"/>
      <c r="T41" s="5"/>
      <c r="U41" s="5"/>
      <c r="V41" s="10"/>
      <c r="W41" s="10"/>
      <c r="X41" s="5"/>
      <c r="Y41" s="10"/>
      <c r="Z41" s="10"/>
      <c r="AA41" s="10"/>
    </row>
    <row r="42" spans="2:27">
      <c r="Q42" s="10"/>
      <c r="R42" s="10"/>
      <c r="S42" s="10"/>
      <c r="T42" s="5"/>
      <c r="U42" s="5"/>
      <c r="V42" s="10"/>
      <c r="W42" s="10"/>
      <c r="X42" s="5"/>
      <c r="Y42" s="10"/>
      <c r="Z42" s="10"/>
      <c r="AA42" s="10"/>
    </row>
    <row r="43" spans="2:27">
      <c r="E43" s="2"/>
      <c r="F43" s="2"/>
      <c r="G43" s="2"/>
      <c r="Q43" s="10"/>
      <c r="R43" s="10"/>
      <c r="S43" s="10"/>
      <c r="T43" s="10"/>
      <c r="U43" s="10"/>
      <c r="V43" s="7"/>
      <c r="W43" s="10"/>
      <c r="X43" s="7"/>
      <c r="Y43" s="10"/>
      <c r="Z43" s="10"/>
      <c r="AA43" s="10"/>
    </row>
    <row r="44" spans="2:27"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>
      <c r="Q45" s="10"/>
      <c r="R45" s="10"/>
      <c r="S45" s="5"/>
      <c r="T45" s="10"/>
      <c r="U45" s="10"/>
      <c r="V45" s="10"/>
      <c r="W45" s="10"/>
      <c r="X45" s="10"/>
      <c r="Y45" s="10"/>
      <c r="Z45" s="10"/>
      <c r="AA45" s="10"/>
    </row>
    <row r="46" spans="2:27">
      <c r="Q46" s="10"/>
      <c r="R46" s="10"/>
      <c r="S46" s="7"/>
      <c r="T46" s="10"/>
      <c r="U46" s="7"/>
      <c r="V46" s="10"/>
      <c r="W46" s="7"/>
      <c r="X46" s="10"/>
      <c r="Y46" s="10"/>
      <c r="Z46" s="10"/>
      <c r="AA46" s="10"/>
    </row>
    <row r="47" spans="2:27">
      <c r="H47" s="110"/>
      <c r="I47" s="110"/>
      <c r="Q47" s="10"/>
      <c r="R47" s="10"/>
      <c r="S47" s="7"/>
      <c r="T47" s="10"/>
      <c r="U47" s="7"/>
      <c r="V47" s="74"/>
      <c r="W47" s="7"/>
      <c r="X47" s="74"/>
      <c r="Y47" s="10"/>
      <c r="Z47" s="10"/>
      <c r="AA47" s="10"/>
    </row>
    <row r="48" spans="2:27">
      <c r="H48" s="110"/>
      <c r="I48" s="1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8:27">
      <c r="H49" s="110"/>
      <c r="I49" s="110"/>
      <c r="Q49" s="10"/>
      <c r="R49" s="10"/>
      <c r="S49" s="5"/>
      <c r="T49" s="10"/>
      <c r="U49" s="10"/>
      <c r="V49" s="10"/>
      <c r="W49" s="10"/>
      <c r="X49" s="10"/>
      <c r="Y49" s="10"/>
      <c r="Z49" s="10"/>
      <c r="AA49" s="10"/>
    </row>
    <row r="50" spans="8:27">
      <c r="H50" s="110"/>
      <c r="I50" s="110"/>
      <c r="Q50" s="10"/>
      <c r="R50" s="10"/>
      <c r="S50" s="10"/>
      <c r="T50" s="10"/>
      <c r="U50" s="10"/>
      <c r="V50" s="10"/>
      <c r="W50" s="10"/>
      <c r="X50" s="10"/>
      <c r="Y50" s="5"/>
      <c r="Z50" s="10"/>
      <c r="AA50" s="10"/>
    </row>
    <row r="51" spans="8:27"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27">
      <c r="Q52" s="10"/>
      <c r="R52" s="10"/>
      <c r="S52" s="5"/>
      <c r="T52" s="10"/>
      <c r="U52" s="10"/>
      <c r="V52" s="10"/>
      <c r="W52" s="10"/>
      <c r="X52" s="10"/>
      <c r="Y52" s="10"/>
      <c r="Z52" s="10"/>
      <c r="AA52" s="10"/>
    </row>
    <row r="53" spans="8:27">
      <c r="Q53" s="10"/>
      <c r="R53" s="10"/>
      <c r="S53" s="10"/>
      <c r="T53" s="10"/>
      <c r="U53" s="10"/>
      <c r="V53" s="5"/>
      <c r="W53" s="10"/>
      <c r="X53" s="10"/>
      <c r="Y53" s="10"/>
      <c r="Z53" s="10"/>
      <c r="AA53" s="10"/>
    </row>
    <row r="54" spans="8:27">
      <c r="Q54" s="10"/>
      <c r="R54" s="10"/>
      <c r="S54" s="10"/>
      <c r="T54" s="10"/>
      <c r="U54" s="10"/>
      <c r="V54" s="5"/>
      <c r="W54" s="10"/>
      <c r="X54" s="10"/>
      <c r="Y54" s="10"/>
      <c r="Z54" s="10"/>
      <c r="AA54" s="10"/>
    </row>
    <row r="55" spans="8:27">
      <c r="Q55" s="10"/>
      <c r="R55" s="10"/>
      <c r="S55" s="10"/>
      <c r="T55" s="10"/>
      <c r="U55" s="10"/>
      <c r="V55" s="5"/>
      <c r="W55" s="10"/>
      <c r="X55" s="10"/>
      <c r="Y55" s="10"/>
      <c r="Z55" s="10"/>
      <c r="AA55" s="10"/>
    </row>
    <row r="56" spans="8:27"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8:27"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8:27"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8:27"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8:27"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8:27"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8:27"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8:27"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8:27"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7:27"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7:27"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7:27"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7:27"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7:27">
      <c r="G69" s="15"/>
      <c r="J69" s="15"/>
      <c r="K69" s="15"/>
    </row>
    <row r="71" spans="7:27">
      <c r="S71" s="2" t="s">
        <v>5</v>
      </c>
    </row>
    <row r="72" spans="7:27">
      <c r="T72" s="2" t="s">
        <v>6</v>
      </c>
      <c r="W72" s="4">
        <f>U14</f>
        <v>0</v>
      </c>
      <c r="X72" s="2" t="s">
        <v>2</v>
      </c>
      <c r="Y72" s="4">
        <f>W72</f>
        <v>0</v>
      </c>
    </row>
    <row r="73" spans="7:27">
      <c r="T73" s="2" t="s">
        <v>33</v>
      </c>
      <c r="U73" s="2" t="s">
        <v>8</v>
      </c>
      <c r="W73" s="4">
        <f>IF(W66&lt;10000,W66*1,10000)</f>
        <v>0</v>
      </c>
      <c r="X73" s="2" t="s">
        <v>2</v>
      </c>
      <c r="Y73" s="4">
        <f>W73</f>
        <v>0</v>
      </c>
    </row>
    <row r="74" spans="7:27">
      <c r="T74" s="2" t="s">
        <v>35</v>
      </c>
      <c r="U74" s="2" t="s">
        <v>10</v>
      </c>
      <c r="W74" s="4">
        <f>IF(AND(W66&gt;=10000,W66&lt;50000),W66-10000,IF(W66&lt;10000,W66*0,40000))</f>
        <v>0</v>
      </c>
      <c r="X74" s="2" t="s">
        <v>36</v>
      </c>
      <c r="Y74" s="4">
        <f>W74*0.7</f>
        <v>0</v>
      </c>
    </row>
    <row r="75" spans="7:27">
      <c r="U75" s="2" t="s">
        <v>13</v>
      </c>
      <c r="W75" s="4">
        <f>IF(AND(W66&gt;=50000,W66&lt;100000),W66-50000,IF(W66&lt;50000,W66*0,50000))</f>
        <v>0</v>
      </c>
      <c r="X75" s="2" t="s">
        <v>38</v>
      </c>
      <c r="Y75" s="4">
        <f>W75*0.6</f>
        <v>0</v>
      </c>
    </row>
    <row r="76" spans="7:27">
      <c r="U76" s="2" t="s">
        <v>15</v>
      </c>
      <c r="W76" s="4">
        <f>IF(W66&gt;=100000,W66-100000,W66*0)</f>
        <v>0</v>
      </c>
      <c r="X76" s="2" t="s">
        <v>41</v>
      </c>
      <c r="Y76" s="4">
        <f>W76*0.5</f>
        <v>0</v>
      </c>
    </row>
    <row r="77" spans="7:27">
      <c r="U77" s="2" t="s">
        <v>44</v>
      </c>
      <c r="Y77" s="4">
        <f>SUM(Y72:Y76)</f>
        <v>0</v>
      </c>
    </row>
    <row r="79" spans="7:27">
      <c r="S79" s="2" t="s">
        <v>17</v>
      </c>
      <c r="Y79" s="2" t="s">
        <v>45</v>
      </c>
    </row>
    <row r="80" spans="7:27">
      <c r="T80" s="2" t="s">
        <v>19</v>
      </c>
      <c r="U80" s="2" t="s">
        <v>20</v>
      </c>
      <c r="W80" s="4">
        <f>Y77</f>
        <v>0</v>
      </c>
      <c r="X80" s="2" t="s">
        <v>46</v>
      </c>
      <c r="Y80" s="4">
        <f>TRUNC(+W80/100+0.9)</f>
        <v>0</v>
      </c>
    </row>
    <row r="81" spans="19:25">
      <c r="T81" s="2" t="s">
        <v>19</v>
      </c>
      <c r="U81" s="2" t="s">
        <v>21</v>
      </c>
      <c r="W81" s="4">
        <f>U16</f>
        <v>0</v>
      </c>
      <c r="X81" s="2" t="s">
        <v>47</v>
      </c>
      <c r="Y81" s="4">
        <f>TRUNC(W81/150+0.9)</f>
        <v>0</v>
      </c>
    </row>
    <row r="82" spans="19:25">
      <c r="T82" s="2" t="s">
        <v>22</v>
      </c>
      <c r="U82" s="2" t="s">
        <v>23</v>
      </c>
      <c r="W82" s="4">
        <f>U17</f>
        <v>0</v>
      </c>
      <c r="X82" s="2" t="s">
        <v>48</v>
      </c>
      <c r="Y82" s="4">
        <f>TRUNC(+W82/300+0.9)</f>
        <v>0</v>
      </c>
    </row>
    <row r="83" spans="19:25">
      <c r="V83" s="6" t="s">
        <v>24</v>
      </c>
      <c r="W83" s="4">
        <f>SUM(W80:W82)</f>
        <v>0</v>
      </c>
      <c r="X83" s="6" t="s">
        <v>25</v>
      </c>
      <c r="Y83" s="4">
        <f>SUM(Y80:Y82)</f>
        <v>0</v>
      </c>
    </row>
    <row r="85" spans="19:25">
      <c r="S85" s="2" t="s">
        <v>49</v>
      </c>
    </row>
    <row r="86" spans="19:25">
      <c r="S86" s="6" t="s">
        <v>27</v>
      </c>
      <c r="T86" s="4">
        <f>IF(W83&lt;6000,500*(6000-W83),"対象外")</f>
        <v>3000000</v>
      </c>
      <c r="U86" s="6" t="s">
        <v>28</v>
      </c>
      <c r="V86" s="4">
        <f>IF(W83&lt;6000,6000*W18,"対象外")</f>
        <v>0</v>
      </c>
      <c r="W86" s="6" t="s">
        <v>29</v>
      </c>
      <c r="X86" s="4">
        <f>IF(W83&lt;6000,500*W83,"対象外")</f>
        <v>0</v>
      </c>
    </row>
    <row r="87" spans="19:25">
      <c r="S87" s="6" t="s">
        <v>30</v>
      </c>
      <c r="T87" s="4">
        <f>IF(W83&lt;6000,+V86-X86,"対象外")</f>
        <v>0</v>
      </c>
      <c r="U87" s="6" t="s">
        <v>31</v>
      </c>
      <c r="V87" s="15" t="e">
        <f>IF(W83&lt;6000,T86/T87,"対象外")</f>
        <v>#DIV/0!</v>
      </c>
      <c r="W87" s="6" t="s">
        <v>32</v>
      </c>
      <c r="X87" s="15" t="e">
        <f>IF(W83&lt;6000,1-V87,"対象外")</f>
        <v>#DIV/0!</v>
      </c>
    </row>
    <row r="89" spans="19:25">
      <c r="S89" s="2" t="s">
        <v>3</v>
      </c>
    </row>
    <row r="90" spans="19:25">
      <c r="X90" s="4" t="e">
        <f>IF(W83&gt;6000,Y83,TRUNC(+Y83*X87+0.99))</f>
        <v>#DIV/0!</v>
      </c>
      <c r="Y90" s="2" t="s">
        <v>4</v>
      </c>
    </row>
    <row r="92" spans="19:25">
      <c r="S92" s="2" t="s">
        <v>34</v>
      </c>
    </row>
    <row r="93" spans="19:25">
      <c r="V93" s="2" t="s">
        <v>50</v>
      </c>
      <c r="Y93" s="4">
        <v>1</v>
      </c>
    </row>
    <row r="94" spans="19:25">
      <c r="V94" s="2" t="s">
        <v>50</v>
      </c>
      <c r="Y94" s="4" t="e">
        <f>TRUNC(X90*0.3-1+0.9)</f>
        <v>#DIV/0!</v>
      </c>
    </row>
    <row r="95" spans="19:25">
      <c r="V95" s="2" t="s">
        <v>50</v>
      </c>
      <c r="Y95" s="4" t="e">
        <f>X90-Y93-Y94</f>
        <v>#DIV/0!</v>
      </c>
    </row>
  </sheetData>
  <sheetProtection algorithmName="SHA-512" hashValue="IABxMcOwErVgKcc0Vjb6AySMiOySJlCEz1KaIoOokkXPNO1w9XCvayg009aHucc0Qcz/m5szPQKYXaFPxc33/g==" saltValue="K3mklx9AOonAR29zv93qHw==" spinCount="100000" sheet="1" objects="1" scenarios="1" selectLockedCells="1"/>
  <mergeCells count="12">
    <mergeCell ref="C36:F36"/>
    <mergeCell ref="G35:I35"/>
    <mergeCell ref="G36:I36"/>
    <mergeCell ref="J35:N35"/>
    <mergeCell ref="J36:N36"/>
    <mergeCell ref="E25:G25"/>
    <mergeCell ref="C35:F35"/>
    <mergeCell ref="C5:F5"/>
    <mergeCell ref="G5:J5"/>
    <mergeCell ref="K5:N5"/>
    <mergeCell ref="H9:I9"/>
    <mergeCell ref="L9:M9"/>
  </mergeCells>
  <phoneticPr fontId="2"/>
  <printOptions horizontalCentered="1"/>
  <pageMargins left="0.47244094488188981" right="0.78740157480314965" top="1.5748031496062993" bottom="0.98425196850393704" header="1.299212598425197" footer="0.51181102362204722"/>
  <pageSetup paperSize="9" scale="95" orientation="portrait" r:id="rId1"/>
  <headerFooter alignWithMargins="0">
    <oddHeader>&amp;C&amp;"ＤＦPOP体,標準"&amp;16附置義務駐車台数計算表&amp;R&amp;T</oddHeader>
    <oddFooter>&amp;L安城市&amp;C&amp;P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計算表</vt:lpstr>
      <vt:lpstr>計算表!Print_Area</vt:lpstr>
      <vt:lpstr>計算表!Print_Area_MI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安城市</dc:creator>
  <cp:lastModifiedBy>宮地 慶典</cp:lastModifiedBy>
  <cp:lastPrinted>2019-07-10T07:04:47Z</cp:lastPrinted>
  <dcterms:created xsi:type="dcterms:W3CDTF">1997-09-19T08:12:27Z</dcterms:created>
  <dcterms:modified xsi:type="dcterms:W3CDTF">2021-04-23T02:12:20Z</dcterms:modified>
</cp:coreProperties>
</file>