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2945\Desktop\令和７年度\R07HP用保険税試算シート\"/>
    </mc:Choice>
  </mc:AlternateContent>
  <xr:revisionPtr revIDLastSave="0" documentId="13_ncr:1_{F5034183-EB7A-401A-A1CA-6B934D068E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シート" sheetId="26" r:id="rId1"/>
    <sheet name="税額試算表R７（印刷用）" sheetId="22" r:id="rId2"/>
  </sheets>
  <definedNames>
    <definedName name="_xlnm.Print_Area" localSheetId="1">'税額試算表R７（印刷用）'!$A$1:$J$23</definedName>
    <definedName name="_xlnm.Print_Area" localSheetId="0">入力シート!$A$1:$M$36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2" l="1"/>
  <c r="I12" i="22"/>
  <c r="I11" i="22"/>
  <c r="I10" i="22"/>
  <c r="I6" i="22"/>
  <c r="I5" i="22"/>
  <c r="I4" i="22"/>
  <c r="O28" i="26" l="1"/>
  <c r="P28" i="26"/>
  <c r="Q28" i="26"/>
  <c r="R28" i="26"/>
  <c r="S28" i="26"/>
  <c r="T28" i="26"/>
  <c r="U28" i="26"/>
  <c r="V28" i="26"/>
  <c r="W28" i="26"/>
  <c r="X28" i="26"/>
  <c r="Y28" i="26"/>
  <c r="Z28" i="26"/>
  <c r="AA28" i="26"/>
  <c r="AB28" i="26"/>
  <c r="AC28" i="26"/>
  <c r="AD28" i="26"/>
  <c r="O29" i="26"/>
  <c r="P29" i="26"/>
  <c r="Q29" i="26"/>
  <c r="R29" i="26"/>
  <c r="S29" i="26"/>
  <c r="T29" i="26"/>
  <c r="U29" i="26"/>
  <c r="V29" i="26"/>
  <c r="W29" i="26"/>
  <c r="X29" i="26"/>
  <c r="Y29" i="26"/>
  <c r="Z29" i="26"/>
  <c r="AA29" i="26"/>
  <c r="AB29" i="26"/>
  <c r="AC29" i="26"/>
  <c r="AD29" i="26"/>
  <c r="O30" i="26"/>
  <c r="P30" i="26"/>
  <c r="Q30" i="26"/>
  <c r="R30" i="26"/>
  <c r="S30" i="26"/>
  <c r="T30" i="26"/>
  <c r="U30" i="26"/>
  <c r="V30" i="26"/>
  <c r="W30" i="26"/>
  <c r="X30" i="26"/>
  <c r="Y30" i="26"/>
  <c r="Z30" i="26"/>
  <c r="AA30" i="26"/>
  <c r="AB30" i="26"/>
  <c r="AC30" i="26"/>
  <c r="AD30" i="26"/>
  <c r="O31" i="26"/>
  <c r="P31" i="26"/>
  <c r="Q31" i="26"/>
  <c r="R31" i="26"/>
  <c r="S31" i="26"/>
  <c r="T31" i="26"/>
  <c r="U31" i="26"/>
  <c r="V31" i="26"/>
  <c r="W31" i="26"/>
  <c r="X31" i="26"/>
  <c r="Y31" i="26"/>
  <c r="Z31" i="26"/>
  <c r="AA31" i="26"/>
  <c r="AB31" i="26"/>
  <c r="AC31" i="26"/>
  <c r="AD31" i="26"/>
  <c r="O32" i="26"/>
  <c r="P32" i="26"/>
  <c r="Q32" i="26"/>
  <c r="R32" i="26"/>
  <c r="S32" i="26"/>
  <c r="T32" i="26"/>
  <c r="U32" i="26"/>
  <c r="V32" i="26"/>
  <c r="W32" i="26"/>
  <c r="X32" i="26"/>
  <c r="Y32" i="26"/>
  <c r="Z32" i="26"/>
  <c r="AA32" i="26"/>
  <c r="AB32" i="26"/>
  <c r="AC32" i="26"/>
  <c r="AD32" i="26"/>
  <c r="O33" i="26"/>
  <c r="P33" i="26"/>
  <c r="Q33" i="26"/>
  <c r="R33" i="26"/>
  <c r="S33" i="26"/>
  <c r="T33" i="26"/>
  <c r="U33" i="26"/>
  <c r="V33" i="26"/>
  <c r="W33" i="26"/>
  <c r="X33" i="26"/>
  <c r="Y33" i="26"/>
  <c r="Z33" i="26"/>
  <c r="AA33" i="26"/>
  <c r="AB33" i="26"/>
  <c r="AC33" i="26"/>
  <c r="AD33" i="26"/>
  <c r="O34" i="26"/>
  <c r="P34" i="26"/>
  <c r="Q34" i="26"/>
  <c r="R34" i="26"/>
  <c r="S34" i="26"/>
  <c r="T34" i="26"/>
  <c r="U34" i="26"/>
  <c r="V34" i="26"/>
  <c r="W34" i="26"/>
  <c r="X34" i="26"/>
  <c r="Y34" i="26"/>
  <c r="Z34" i="26"/>
  <c r="AA34" i="26"/>
  <c r="AB34" i="26"/>
  <c r="AC34" i="26"/>
  <c r="AD34" i="26"/>
  <c r="O35" i="26"/>
  <c r="P35" i="26"/>
  <c r="Q35" i="26"/>
  <c r="R35" i="26"/>
  <c r="S35" i="26"/>
  <c r="T35" i="26"/>
  <c r="U35" i="26"/>
  <c r="V35" i="26"/>
  <c r="W35" i="26"/>
  <c r="X35" i="26"/>
  <c r="Y35" i="26"/>
  <c r="Z35" i="26"/>
  <c r="AA35" i="26"/>
  <c r="AB35" i="26"/>
  <c r="AC35" i="26"/>
  <c r="AD35" i="26"/>
  <c r="O36" i="26"/>
  <c r="P36" i="26"/>
  <c r="Q36" i="26"/>
  <c r="R36" i="26"/>
  <c r="S36" i="26"/>
  <c r="T36" i="26"/>
  <c r="U36" i="26"/>
  <c r="V36" i="26"/>
  <c r="W36" i="26"/>
  <c r="X36" i="26"/>
  <c r="Y36" i="26"/>
  <c r="Z36" i="26"/>
  <c r="AA36" i="26"/>
  <c r="AB36" i="26"/>
  <c r="AC36" i="26"/>
  <c r="AD36" i="26"/>
  <c r="AD27" i="26"/>
  <c r="AC27" i="26"/>
  <c r="AB27" i="26"/>
  <c r="AA27" i="26"/>
  <c r="Z27" i="26"/>
  <c r="Y27" i="26"/>
  <c r="X27" i="26"/>
  <c r="W27" i="26"/>
  <c r="V27" i="26"/>
  <c r="U27" i="26"/>
  <c r="T27" i="26"/>
  <c r="S27" i="26"/>
  <c r="R27" i="26"/>
  <c r="Q27" i="26"/>
  <c r="P27" i="26"/>
  <c r="O27" i="26"/>
  <c r="F4" i="22" l="1"/>
  <c r="AE28" i="26"/>
  <c r="AE29" i="26"/>
  <c r="AE31" i="26"/>
  <c r="AE32" i="26"/>
  <c r="AE33" i="26"/>
  <c r="AE34" i="26"/>
  <c r="AE35" i="26"/>
  <c r="AE36" i="26"/>
  <c r="L33" i="26" l="1"/>
  <c r="L32" i="26"/>
  <c r="L29" i="26"/>
  <c r="L28" i="26"/>
  <c r="L35" i="26"/>
  <c r="L34" i="26"/>
  <c r="L31" i="26"/>
  <c r="L30" i="26"/>
  <c r="AE30" i="26" s="1"/>
  <c r="L36" i="26"/>
  <c r="L27" i="26"/>
  <c r="F10" i="22"/>
  <c r="AE27" i="26" l="1"/>
  <c r="F16" i="22" s="1"/>
  <c r="D5" i="22"/>
  <c r="F5" i="22"/>
  <c r="F11" i="22" s="1"/>
  <c r="I15" i="22" l="1"/>
  <c r="F17" i="22"/>
  <c r="D17" i="22"/>
  <c r="I17" i="22" s="1"/>
  <c r="D11" i="22"/>
  <c r="I18" i="22" l="1"/>
  <c r="I20" i="22" l="1"/>
  <c r="I21" i="22" s="1"/>
</calcChain>
</file>

<file path=xl/sharedStrings.xml><?xml version="1.0" encoding="utf-8"?>
<sst xmlns="http://schemas.openxmlformats.org/spreadsheetml/2006/main" count="180" uniqueCount="81">
  <si>
    <t>円</t>
    <rPh sb="0" eb="1">
      <t>エン</t>
    </rPh>
    <phoneticPr fontId="3"/>
  </si>
  <si>
    <t>平等割額</t>
    <rPh sb="0" eb="2">
      <t>ビョウドウ</t>
    </rPh>
    <rPh sb="2" eb="3">
      <t>ワリ</t>
    </rPh>
    <rPh sb="3" eb="4">
      <t>ガク</t>
    </rPh>
    <phoneticPr fontId="3"/>
  </si>
  <si>
    <t>均等割額</t>
    <rPh sb="0" eb="2">
      <t>キントウ</t>
    </rPh>
    <rPh sb="2" eb="3">
      <t>ワリ</t>
    </rPh>
    <rPh sb="3" eb="4">
      <t>ガク</t>
    </rPh>
    <phoneticPr fontId="3"/>
  </si>
  <si>
    <t>所得割額</t>
    <rPh sb="0" eb="2">
      <t>ショトク</t>
    </rPh>
    <rPh sb="2" eb="3">
      <t>ワリ</t>
    </rPh>
    <rPh sb="3" eb="4">
      <t>ガク</t>
    </rPh>
    <phoneticPr fontId="3"/>
  </si>
  <si>
    <t xml:space="preserve"> １　基礎課税額分（医療給付費分）</t>
    <rPh sb="3" eb="5">
      <t>キソ</t>
    </rPh>
    <rPh sb="5" eb="7">
      <t>カゼイ</t>
    </rPh>
    <rPh sb="7" eb="8">
      <t>ガク</t>
    </rPh>
    <rPh sb="8" eb="9">
      <t>ブン</t>
    </rPh>
    <rPh sb="10" eb="12">
      <t>イリョウ</t>
    </rPh>
    <rPh sb="12" eb="14">
      <t>キュウフ</t>
    </rPh>
    <rPh sb="14" eb="15">
      <t>ヒ</t>
    </rPh>
    <rPh sb="15" eb="16">
      <t>ブン</t>
    </rPh>
    <phoneticPr fontId="3"/>
  </si>
  <si>
    <t>加入者数</t>
    <rPh sb="0" eb="3">
      <t>カニュウシャ</t>
    </rPh>
    <rPh sb="3" eb="4">
      <t>スウ</t>
    </rPh>
    <phoneticPr fontId="3"/>
  </si>
  <si>
    <t>総所得金額</t>
    <rPh sb="0" eb="3">
      <t>ソウショトク</t>
    </rPh>
    <rPh sb="3" eb="5">
      <t>キンガク</t>
    </rPh>
    <phoneticPr fontId="3"/>
  </si>
  <si>
    <t>人</t>
    <rPh sb="0" eb="1">
      <t>ニン</t>
    </rPh>
    <phoneticPr fontId="3"/>
  </si>
  <si>
    <t xml:space="preserve"> 年税額</t>
    <rPh sb="1" eb="4">
      <t>ネンゼイガク</t>
    </rPh>
    <phoneticPr fontId="3"/>
  </si>
  <si>
    <t>③</t>
    <phoneticPr fontId="3"/>
  </si>
  <si>
    <t>①</t>
    <phoneticPr fontId="3"/>
  </si>
  <si>
    <t>②</t>
    <phoneticPr fontId="3"/>
  </si>
  <si>
    <t>Ａ</t>
    <phoneticPr fontId="3"/>
  </si>
  <si>
    <t>１００円未満切捨て</t>
    <phoneticPr fontId="3"/>
  </si>
  <si>
    <t>　２　後期高齢者支援金分</t>
    <rPh sb="11" eb="12">
      <t>ブン</t>
    </rPh>
    <phoneticPr fontId="3"/>
  </si>
  <si>
    <t xml:space="preserve"> ３　介護納付金課税額分（４０歳以上６５歳未満）</t>
    <rPh sb="3" eb="5">
      <t>カイゴ</t>
    </rPh>
    <rPh sb="5" eb="8">
      <t>ノウフキン</t>
    </rPh>
    <rPh sb="8" eb="10">
      <t>カゼイ</t>
    </rPh>
    <rPh sb="10" eb="11">
      <t>ガク</t>
    </rPh>
    <rPh sb="11" eb="12">
      <t>ブン</t>
    </rPh>
    <rPh sb="15" eb="18">
      <t>サイイジョウ</t>
    </rPh>
    <rPh sb="20" eb="23">
      <t>サイミマン</t>
    </rPh>
    <phoneticPr fontId="3"/>
  </si>
  <si>
    <t>総所得金額</t>
    <phoneticPr fontId="3"/>
  </si>
  <si>
    <t>Ｂ</t>
    <phoneticPr fontId="3"/>
  </si>
  <si>
    <t>１か月当たりの税額</t>
    <rPh sb="2" eb="3">
      <t>ゲツ</t>
    </rPh>
    <rPh sb="3" eb="4">
      <t>ア</t>
    </rPh>
    <rPh sb="7" eb="9">
      <t>ゼイガク</t>
    </rPh>
    <phoneticPr fontId="3"/>
  </si>
  <si>
    <t>Ｃ</t>
    <phoneticPr fontId="3"/>
  </si>
  <si>
    <t>あなたの税額　Ａ＋Ｂ＋Ｃ</t>
    <phoneticPr fontId="3"/>
  </si>
  <si>
    <t>○　試算条件入力</t>
    <rPh sb="2" eb="4">
      <t>シサン</t>
    </rPh>
    <rPh sb="4" eb="6">
      <t>ジョウケン</t>
    </rPh>
    <rPh sb="6" eb="8">
      <t>ニュウリョク</t>
    </rPh>
    <phoneticPr fontId="3"/>
  </si>
  <si>
    <t>　・下表の水色に着色した項目に半角数字で入力してください。</t>
    <rPh sb="2" eb="4">
      <t>カヒョウ</t>
    </rPh>
    <rPh sb="5" eb="7">
      <t>ミズイロ</t>
    </rPh>
    <rPh sb="8" eb="10">
      <t>チャクショク</t>
    </rPh>
    <rPh sb="12" eb="14">
      <t>コウモク</t>
    </rPh>
    <rPh sb="15" eb="17">
      <t>ハンカク</t>
    </rPh>
    <rPh sb="17" eb="19">
      <t>スウジ</t>
    </rPh>
    <rPh sb="20" eb="22">
      <t>ニュウリョク</t>
    </rPh>
    <phoneticPr fontId="3"/>
  </si>
  <si>
    <t>　・１歳未満の子どもは０歳で入力してください。</t>
    <rPh sb="3" eb="4">
      <t>サイ</t>
    </rPh>
    <rPh sb="4" eb="6">
      <t>ミマン</t>
    </rPh>
    <rPh sb="7" eb="8">
      <t>コ</t>
    </rPh>
    <rPh sb="12" eb="13">
      <t>サイ</t>
    </rPh>
    <rPh sb="14" eb="16">
      <t>ニュウリョク</t>
    </rPh>
    <phoneticPr fontId="3"/>
  </si>
  <si>
    <t>総所得</t>
    <rPh sb="0" eb="3">
      <t>ソウショトク</t>
    </rPh>
    <phoneticPr fontId="3"/>
  </si>
  <si>
    <t>世帯員１</t>
    <rPh sb="0" eb="2">
      <t>セタイ</t>
    </rPh>
    <rPh sb="2" eb="3">
      <t>イン</t>
    </rPh>
    <phoneticPr fontId="3"/>
  </si>
  <si>
    <t>世帯員２</t>
    <rPh sb="0" eb="2">
      <t>セタイ</t>
    </rPh>
    <rPh sb="2" eb="3">
      <t>イン</t>
    </rPh>
    <phoneticPr fontId="3"/>
  </si>
  <si>
    <t>世帯員３</t>
    <rPh sb="0" eb="2">
      <t>セタイ</t>
    </rPh>
    <rPh sb="2" eb="3">
      <t>イン</t>
    </rPh>
    <phoneticPr fontId="3"/>
  </si>
  <si>
    <t>世帯員４</t>
    <rPh sb="0" eb="2">
      <t>セタイ</t>
    </rPh>
    <rPh sb="2" eb="3">
      <t>イン</t>
    </rPh>
    <phoneticPr fontId="3"/>
  </si>
  <si>
    <t>世帯員５</t>
    <rPh sb="0" eb="2">
      <t>セタイ</t>
    </rPh>
    <rPh sb="2" eb="3">
      <t>イン</t>
    </rPh>
    <phoneticPr fontId="3"/>
  </si>
  <si>
    <t>世帯員６</t>
    <rPh sb="0" eb="2">
      <t>セタイ</t>
    </rPh>
    <rPh sb="2" eb="3">
      <t>イン</t>
    </rPh>
    <phoneticPr fontId="3"/>
  </si>
  <si>
    <t>世帯員７</t>
    <rPh sb="0" eb="2">
      <t>セタイ</t>
    </rPh>
    <rPh sb="2" eb="3">
      <t>イン</t>
    </rPh>
    <phoneticPr fontId="3"/>
  </si>
  <si>
    <t>世帯員８</t>
    <rPh sb="0" eb="2">
      <t>セタイ</t>
    </rPh>
    <rPh sb="2" eb="3">
      <t>イン</t>
    </rPh>
    <phoneticPr fontId="3"/>
  </si>
  <si>
    <t>世帯員９</t>
    <rPh sb="0" eb="2">
      <t>セタイ</t>
    </rPh>
    <rPh sb="2" eb="3">
      <t>イン</t>
    </rPh>
    <phoneticPr fontId="3"/>
  </si>
  <si>
    <t>世帯員１０</t>
    <rPh sb="0" eb="2">
      <t>セタイ</t>
    </rPh>
    <rPh sb="2" eb="3">
      <t>イン</t>
    </rPh>
    <phoneticPr fontId="3"/>
  </si>
  <si>
    <t>歳</t>
    <rPh sb="0" eb="1">
      <t>サイ</t>
    </rPh>
    <phoneticPr fontId="3"/>
  </si>
  <si>
    <t>給与所得ランク1</t>
    <rPh sb="0" eb="2">
      <t>キュウヨ</t>
    </rPh>
    <rPh sb="2" eb="4">
      <t>ショトク</t>
    </rPh>
    <phoneticPr fontId="3"/>
  </si>
  <si>
    <t>給与所得ランク2</t>
    <rPh sb="0" eb="2">
      <t>キュウヨ</t>
    </rPh>
    <rPh sb="2" eb="4">
      <t>ショトク</t>
    </rPh>
    <phoneticPr fontId="3"/>
  </si>
  <si>
    <t>給与所得ランク3</t>
    <rPh sb="0" eb="2">
      <t>キュウヨ</t>
    </rPh>
    <rPh sb="2" eb="4">
      <t>ショトク</t>
    </rPh>
    <phoneticPr fontId="3"/>
  </si>
  <si>
    <t>給与所得ランク4</t>
    <rPh sb="0" eb="2">
      <t>キュウヨ</t>
    </rPh>
    <rPh sb="2" eb="4">
      <t>ショトク</t>
    </rPh>
    <phoneticPr fontId="3"/>
  </si>
  <si>
    <t>給与所得ランク5</t>
    <rPh sb="0" eb="2">
      <t>キュウヨ</t>
    </rPh>
    <rPh sb="2" eb="4">
      <t>ショトク</t>
    </rPh>
    <phoneticPr fontId="3"/>
  </si>
  <si>
    <t>給与所得ランク6</t>
    <rPh sb="0" eb="2">
      <t>キュウヨ</t>
    </rPh>
    <rPh sb="2" eb="4">
      <t>ショトク</t>
    </rPh>
    <phoneticPr fontId="3"/>
  </si>
  <si>
    <t>給与所得ランク7</t>
    <rPh sb="0" eb="2">
      <t>キュウヨ</t>
    </rPh>
    <rPh sb="2" eb="4">
      <t>ショトク</t>
    </rPh>
    <phoneticPr fontId="3"/>
  </si>
  <si>
    <t>給与所得ランク8</t>
    <rPh sb="0" eb="2">
      <t>キュウヨ</t>
    </rPh>
    <rPh sb="2" eb="4">
      <t>ショトク</t>
    </rPh>
    <phoneticPr fontId="3"/>
  </si>
  <si>
    <t>給与所得ランク9</t>
    <rPh sb="0" eb="2">
      <t>キュウヨ</t>
    </rPh>
    <rPh sb="2" eb="4">
      <t>ショトク</t>
    </rPh>
    <phoneticPr fontId="3"/>
  </si>
  <si>
    <t>給与所得ランク10</t>
    <rPh sb="0" eb="2">
      <t>キュウヨ</t>
    </rPh>
    <rPh sb="2" eb="4">
      <t>ショトク</t>
    </rPh>
    <phoneticPr fontId="3"/>
  </si>
  <si>
    <t>給与所得ランク11</t>
    <rPh sb="0" eb="2">
      <t>キュウヨ</t>
    </rPh>
    <rPh sb="2" eb="4">
      <t>ショトク</t>
    </rPh>
    <phoneticPr fontId="3"/>
  </si>
  <si>
    <t>年齢①</t>
    <rPh sb="0" eb="2">
      <t>ネンレイ</t>
    </rPh>
    <phoneticPr fontId="3"/>
  </si>
  <si>
    <t>年齢②</t>
    <rPh sb="0" eb="2">
      <t>ネンレイ</t>
    </rPh>
    <phoneticPr fontId="3"/>
  </si>
  <si>
    <t>年金所得ランク１</t>
    <rPh sb="0" eb="2">
      <t>ネンキン</t>
    </rPh>
    <rPh sb="2" eb="4">
      <t>ショトク</t>
    </rPh>
    <phoneticPr fontId="3"/>
  </si>
  <si>
    <t>年金所得ランク２</t>
    <rPh sb="0" eb="2">
      <t>ネンキン</t>
    </rPh>
    <rPh sb="2" eb="4">
      <t>ショトク</t>
    </rPh>
    <phoneticPr fontId="3"/>
  </si>
  <si>
    <t>年金所得ランク３</t>
    <rPh sb="0" eb="2">
      <t>ネンキン</t>
    </rPh>
    <rPh sb="2" eb="4">
      <t>ショトク</t>
    </rPh>
    <phoneticPr fontId="3"/>
  </si>
  <si>
    <t>年金所得ランク４</t>
    <rPh sb="0" eb="2">
      <t>ネンキン</t>
    </rPh>
    <rPh sb="2" eb="4">
      <t>ショトク</t>
    </rPh>
    <phoneticPr fontId="3"/>
  </si>
  <si>
    <t>年金所得ランク５</t>
    <rPh sb="0" eb="2">
      <t>ネンキン</t>
    </rPh>
    <rPh sb="2" eb="4">
      <t>ショトク</t>
    </rPh>
    <phoneticPr fontId="3"/>
  </si>
  <si>
    <t>試算条件入力へ戻る</t>
    <rPh sb="0" eb="2">
      <t>シサン</t>
    </rPh>
    <rPh sb="2" eb="4">
      <t>ジョウケン</t>
    </rPh>
    <rPh sb="4" eb="6">
      <t>ニュウリョク</t>
    </rPh>
    <rPh sb="7" eb="8">
      <t>モド</t>
    </rPh>
    <phoneticPr fontId="3"/>
  </si>
  <si>
    <t>試算結果を表示する</t>
    <rPh sb="0" eb="2">
      <t>シサン</t>
    </rPh>
    <rPh sb="2" eb="4">
      <t>ケッカ</t>
    </rPh>
    <rPh sb="5" eb="7">
      <t>ヒョウジ</t>
    </rPh>
    <phoneticPr fontId="3"/>
  </si>
  <si>
    <t>　・入力が済みましたら｢試算結果を表示する｣を押下してください。試算結果が表示されます。</t>
    <rPh sb="2" eb="4">
      <t>ニュウリョク</t>
    </rPh>
    <rPh sb="5" eb="6">
      <t>ス</t>
    </rPh>
    <rPh sb="12" eb="14">
      <t>シサン</t>
    </rPh>
    <rPh sb="14" eb="16">
      <t>ケッカ</t>
    </rPh>
    <rPh sb="17" eb="19">
      <t>ヒョウジ</t>
    </rPh>
    <rPh sb="23" eb="25">
      <t>オウカ</t>
    </rPh>
    <rPh sb="32" eb="34">
      <t>シサン</t>
    </rPh>
    <rPh sb="34" eb="36">
      <t>ケッカ</t>
    </rPh>
    <rPh sb="37" eb="39">
      <t>ヒョウジ</t>
    </rPh>
    <phoneticPr fontId="3"/>
  </si>
  <si>
    <t>※総所得金額、概算額により算出した場合は、実際の税額と大きく異なる場合がありますので、ご注意ください。</t>
    <rPh sb="1" eb="2">
      <t>ソウ</t>
    </rPh>
    <rPh sb="2" eb="4">
      <t>ショトク</t>
    </rPh>
    <rPh sb="4" eb="6">
      <t>キンガク</t>
    </rPh>
    <rPh sb="7" eb="9">
      <t>ガイサン</t>
    </rPh>
    <rPh sb="9" eb="10">
      <t>ガク</t>
    </rPh>
    <rPh sb="13" eb="15">
      <t>サンシュツ</t>
    </rPh>
    <rPh sb="17" eb="19">
      <t>バアイ</t>
    </rPh>
    <rPh sb="21" eb="23">
      <t>ジッサイ</t>
    </rPh>
    <rPh sb="24" eb="26">
      <t>ゼイガク</t>
    </rPh>
    <rPh sb="27" eb="28">
      <t>オオ</t>
    </rPh>
    <rPh sb="30" eb="31">
      <t>コト</t>
    </rPh>
    <rPh sb="33" eb="35">
      <t>バアイ</t>
    </rPh>
    <rPh sb="44" eb="46">
      <t>チュウイ</t>
    </rPh>
    <phoneticPr fontId="3"/>
  </si>
  <si>
    <t>　・収入がなくても必ず年齢①・年齢②を入力してください。入力されないと正しく計算されません。</t>
    <rPh sb="2" eb="4">
      <t>シュウニュウ</t>
    </rPh>
    <rPh sb="9" eb="10">
      <t>カナラ</t>
    </rPh>
    <rPh sb="11" eb="13">
      <t>ネンレイ</t>
    </rPh>
    <rPh sb="15" eb="17">
      <t>ネンレイ</t>
    </rPh>
    <rPh sb="19" eb="21">
      <t>ニュウリョク</t>
    </rPh>
    <rPh sb="28" eb="30">
      <t>ニュウリョク</t>
    </rPh>
    <rPh sb="35" eb="36">
      <t>タダ</t>
    </rPh>
    <rPh sb="38" eb="40">
      <t>ケイサン</t>
    </rPh>
    <phoneticPr fontId="3"/>
  </si>
  <si>
    <t xml:space="preserve"> ①から③までの合計額（合計額が１７０，０００円を超えた場合は、１７０，０００円）</t>
    <rPh sb="12" eb="14">
      <t>ゴウケイ</t>
    </rPh>
    <rPh sb="14" eb="15">
      <t>ガク</t>
    </rPh>
    <rPh sb="23" eb="24">
      <t>エン</t>
    </rPh>
    <rPh sb="25" eb="26">
      <t>コ</t>
    </rPh>
    <rPh sb="28" eb="30">
      <t>バアイ</t>
    </rPh>
    <rPh sb="39" eb="40">
      <t>エン</t>
    </rPh>
    <phoneticPr fontId="3"/>
  </si>
  <si>
    <t>課税限度額１７万円</t>
    <rPh sb="0" eb="2">
      <t>カゼイ</t>
    </rPh>
    <rPh sb="2" eb="4">
      <t>ゲンド</t>
    </rPh>
    <rPh sb="4" eb="5">
      <t>ガク</t>
    </rPh>
    <rPh sb="7" eb="9">
      <t>マンエン</t>
    </rPh>
    <phoneticPr fontId="3"/>
  </si>
  <si>
    <t>43万円以上の所得がある人の数</t>
    <rPh sb="2" eb="3">
      <t>マン</t>
    </rPh>
    <rPh sb="3" eb="4">
      <t>エン</t>
    </rPh>
    <rPh sb="4" eb="6">
      <t>イジョウ</t>
    </rPh>
    <rPh sb="7" eb="9">
      <t>ショトク</t>
    </rPh>
    <rPh sb="12" eb="13">
      <t>ヒト</t>
    </rPh>
    <rPh sb="14" eb="15">
      <t>スウ</t>
    </rPh>
    <phoneticPr fontId="3"/>
  </si>
  <si>
    <t xml:space="preserve"> １世帯当たり　５，８００円</t>
    <rPh sb="2" eb="4">
      <t>セタイ</t>
    </rPh>
    <rPh sb="4" eb="5">
      <t>ア</t>
    </rPh>
    <rPh sb="13" eb="14">
      <t>エン</t>
    </rPh>
    <phoneticPr fontId="3"/>
  </si>
  <si>
    <t xml:space="preserve"> （総所得金額－４３万円）×０.０２３２</t>
    <rPh sb="2" eb="5">
      <t>ソウショトク</t>
    </rPh>
    <rPh sb="5" eb="7">
      <t>キンガク</t>
    </rPh>
    <rPh sb="10" eb="12">
      <t>マンエン</t>
    </rPh>
    <phoneticPr fontId="3"/>
  </si>
  <si>
    <t>　・年齢①は令和７年１月１日現在で入力してください。</t>
    <rPh sb="2" eb="4">
      <t>ネンレイ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rPh sb="17" eb="19">
      <t>ニュウリョク</t>
    </rPh>
    <phoneticPr fontId="3"/>
  </si>
  <si>
    <t>　・年齢②は令和７年４月１日現在で入力してください。</t>
    <rPh sb="2" eb="4">
      <t>ネンレイ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rPh sb="17" eb="19">
      <t>ニュウリョク</t>
    </rPh>
    <phoneticPr fontId="3"/>
  </si>
  <si>
    <t>令和７年度国民健康保険税試算表（令和７年４月～令和８年３月）</t>
    <rPh sb="0" eb="2">
      <t>レイワ</t>
    </rPh>
    <rPh sb="3" eb="5">
      <t>ネンド</t>
    </rPh>
    <rPh sb="5" eb="7">
      <t>コクミン</t>
    </rPh>
    <rPh sb="7" eb="9">
      <t>ケンコウ</t>
    </rPh>
    <rPh sb="9" eb="11">
      <t>ホケン</t>
    </rPh>
    <rPh sb="11" eb="12">
      <t>ゼイ</t>
    </rPh>
    <rPh sb="12" eb="15">
      <t>シサンヒョウ</t>
    </rPh>
    <rPh sb="16" eb="18">
      <t>レイワ</t>
    </rPh>
    <rPh sb="19" eb="20">
      <t>ネン</t>
    </rPh>
    <rPh sb="21" eb="22">
      <t>ガツ</t>
    </rPh>
    <rPh sb="23" eb="25">
      <t>レイワ</t>
    </rPh>
    <rPh sb="26" eb="27">
      <t>ネン</t>
    </rPh>
    <rPh sb="28" eb="29">
      <t>ガツ</t>
    </rPh>
    <phoneticPr fontId="3"/>
  </si>
  <si>
    <t xml:space="preserve"> １世帯当たり　１８，８００円</t>
  </si>
  <si>
    <t xml:space="preserve"> 被保険者１人につき　２８，９００円</t>
    <rPh sb="1" eb="5">
      <t>ヒホケンシャ</t>
    </rPh>
    <rPh sb="6" eb="7">
      <t>ニン</t>
    </rPh>
    <rPh sb="17" eb="18">
      <t>エン</t>
    </rPh>
    <phoneticPr fontId="3"/>
  </si>
  <si>
    <t xml:space="preserve"> （総所得金額－４３万円）×０.０６７５</t>
    <rPh sb="2" eb="5">
      <t>ソウショトク</t>
    </rPh>
    <rPh sb="5" eb="7">
      <t>キンガク</t>
    </rPh>
    <rPh sb="10" eb="12">
      <t>マンエン</t>
    </rPh>
    <phoneticPr fontId="3"/>
  </si>
  <si>
    <t xml:space="preserve"> ①から③までの合計額（合計額が６６０，０００円を超えた場合は、６６０，０００円）</t>
    <rPh sb="12" eb="14">
      <t>ゴウケイ</t>
    </rPh>
    <rPh sb="14" eb="15">
      <t>ガク</t>
    </rPh>
    <rPh sb="23" eb="24">
      <t>エン</t>
    </rPh>
    <rPh sb="25" eb="26">
      <t>コ</t>
    </rPh>
    <rPh sb="28" eb="30">
      <t>バアイ</t>
    </rPh>
    <rPh sb="39" eb="40">
      <t>エン</t>
    </rPh>
    <phoneticPr fontId="3"/>
  </si>
  <si>
    <t>１世帯当たり　７，６００円</t>
    <rPh sb="1" eb="3">
      <t>セタイ</t>
    </rPh>
    <rPh sb="3" eb="4">
      <t>ア</t>
    </rPh>
    <rPh sb="12" eb="13">
      <t>エン</t>
    </rPh>
    <phoneticPr fontId="3"/>
  </si>
  <si>
    <t xml:space="preserve"> 被保険者１人につき　１１，７００円</t>
    <rPh sb="1" eb="5">
      <t>ヒホケンシャ</t>
    </rPh>
    <rPh sb="6" eb="7">
      <t>ニン</t>
    </rPh>
    <rPh sb="17" eb="18">
      <t>エン</t>
    </rPh>
    <phoneticPr fontId="3"/>
  </si>
  <si>
    <t xml:space="preserve"> （総所得金額－４３万円）×０.０２７８</t>
    <rPh sb="2" eb="5">
      <t>ソウショトク</t>
    </rPh>
    <rPh sb="5" eb="7">
      <t>キンガク</t>
    </rPh>
    <rPh sb="10" eb="12">
      <t>マンエン</t>
    </rPh>
    <phoneticPr fontId="3"/>
  </si>
  <si>
    <t xml:space="preserve"> ①から③までの合計額（合計額が２６０，０００円を超える場合は、２６０，０００円）</t>
    <rPh sb="12" eb="14">
      <t>ゴウケイ</t>
    </rPh>
    <rPh sb="14" eb="15">
      <t>ガク</t>
    </rPh>
    <rPh sb="23" eb="24">
      <t>エン</t>
    </rPh>
    <rPh sb="25" eb="26">
      <t>コ</t>
    </rPh>
    <rPh sb="28" eb="30">
      <t>バアイ</t>
    </rPh>
    <rPh sb="39" eb="40">
      <t>エン</t>
    </rPh>
    <phoneticPr fontId="3"/>
  </si>
  <si>
    <t>※この試算表は、令和７年度国民健康保険税額をお約束するものではありません。</t>
    <rPh sb="3" eb="6">
      <t>シサンヒョウ</t>
    </rPh>
    <rPh sb="8" eb="10">
      <t>レイワ</t>
    </rPh>
    <rPh sb="11" eb="13">
      <t>ネンド</t>
    </rPh>
    <rPh sb="13" eb="15">
      <t>コクミン</t>
    </rPh>
    <rPh sb="15" eb="17">
      <t>ケンコウ</t>
    </rPh>
    <rPh sb="17" eb="19">
      <t>ホケン</t>
    </rPh>
    <rPh sb="19" eb="21">
      <t>ゼイガク</t>
    </rPh>
    <rPh sb="23" eb="25">
      <t>ヤクソク</t>
    </rPh>
    <phoneticPr fontId="3"/>
  </si>
  <si>
    <r>
      <t>給与収入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 xml:space="preserve">※令和６年中の収入
（源泉徴収票の支払金額）
</t>
    </r>
    <rPh sb="0" eb="2">
      <t>キュウヨ</t>
    </rPh>
    <rPh sb="2" eb="4">
      <t>シュウニュウ</t>
    </rPh>
    <rPh sb="6" eb="8">
      <t>レイワ</t>
    </rPh>
    <rPh sb="9" eb="10">
      <t>ネン</t>
    </rPh>
    <rPh sb="10" eb="11">
      <t>チュウ</t>
    </rPh>
    <rPh sb="12" eb="14">
      <t>シュウニュウ</t>
    </rPh>
    <rPh sb="16" eb="18">
      <t>ゲンセン</t>
    </rPh>
    <rPh sb="18" eb="20">
      <t>チョウシュウ</t>
    </rPh>
    <rPh sb="20" eb="21">
      <t>ヒョウ</t>
    </rPh>
    <rPh sb="22" eb="24">
      <t>シハラ</t>
    </rPh>
    <rPh sb="24" eb="26">
      <t>キンガク</t>
    </rPh>
    <phoneticPr fontId="3"/>
  </si>
  <si>
    <r>
      <t>公的年金収入</t>
    </r>
    <r>
      <rPr>
        <sz val="9"/>
        <rFont val="ＭＳ Ｐゴシック"/>
        <family val="3"/>
        <charset val="128"/>
      </rPr>
      <t xml:space="preserve">
※令和６年中の総支給額
（源泉徴収票の支払金額）
</t>
    </r>
    <rPh sb="0" eb="2">
      <t>コウテキ</t>
    </rPh>
    <rPh sb="2" eb="4">
      <t>ネンキン</t>
    </rPh>
    <rPh sb="4" eb="6">
      <t>シュウニュウ</t>
    </rPh>
    <rPh sb="14" eb="15">
      <t>ソウ</t>
    </rPh>
    <rPh sb="15" eb="18">
      <t>シキュウガク</t>
    </rPh>
    <phoneticPr fontId="3"/>
  </si>
  <si>
    <r>
      <t>営業その他の所得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 xml:space="preserve">※令和６年中の収入から諸経費を控除した後の金額
</t>
    </r>
    <rPh sb="0" eb="2">
      <t>エイギョウ</t>
    </rPh>
    <rPh sb="4" eb="5">
      <t>タ</t>
    </rPh>
    <rPh sb="6" eb="8">
      <t>ショトク</t>
    </rPh>
    <rPh sb="10" eb="12">
      <t>レイワ</t>
    </rPh>
    <rPh sb="13" eb="14">
      <t>ネン</t>
    </rPh>
    <rPh sb="14" eb="15">
      <t>チュウ</t>
    </rPh>
    <rPh sb="16" eb="18">
      <t>シュウニュウ</t>
    </rPh>
    <rPh sb="20" eb="23">
      <t>ショケイヒ</t>
    </rPh>
    <rPh sb="24" eb="26">
      <t>コウジョ</t>
    </rPh>
    <rPh sb="28" eb="29">
      <t>アト</t>
    </rPh>
    <rPh sb="30" eb="32">
      <t>キンガク</t>
    </rPh>
    <phoneticPr fontId="3"/>
  </si>
  <si>
    <t>課税限度額６６万円</t>
    <rPh sb="0" eb="2">
      <t>カゼイ</t>
    </rPh>
    <rPh sb="2" eb="4">
      <t>ゲンド</t>
    </rPh>
    <rPh sb="4" eb="5">
      <t>ガク</t>
    </rPh>
    <rPh sb="7" eb="9">
      <t>マンエン</t>
    </rPh>
    <phoneticPr fontId="3"/>
  </si>
  <si>
    <t>課税限度額２６万円</t>
    <rPh sb="0" eb="2">
      <t>カゼイ</t>
    </rPh>
    <rPh sb="2" eb="4">
      <t>ゲンド</t>
    </rPh>
    <rPh sb="4" eb="5">
      <t>ガク</t>
    </rPh>
    <rPh sb="7" eb="9">
      <t>マンエン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</si>
</sst>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2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6" fontId="6" fillId="0" borderId="18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20" xfId="0" applyFont="1" applyBorder="1" applyAlignment="1">
      <alignment vertical="center"/>
    </xf>
    <xf numFmtId="176" fontId="6" fillId="0" borderId="21" xfId="0" applyNumberFormat="1" applyFont="1" applyBorder="1" applyAlignment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21" xfId="0" applyFont="1" applyBorder="1" applyAlignment="1">
      <alignment vertical="center"/>
    </xf>
    <xf numFmtId="0" fontId="5" fillId="0" borderId="0" xfId="0" applyFont="1" applyAlignment="1">
      <alignment vertical="center"/>
    </xf>
    <xf numFmtId="177" fontId="0" fillId="2" borderId="23" xfId="0" applyNumberFormat="1" applyFill="1" applyBorder="1" applyProtection="1">
      <protection locked="0"/>
    </xf>
    <xf numFmtId="176" fontId="0" fillId="2" borderId="23" xfId="0" applyNumberFormat="1" applyFill="1" applyBorder="1" applyProtection="1">
      <protection locked="0"/>
    </xf>
    <xf numFmtId="0" fontId="11" fillId="0" borderId="24" xfId="1" applyFont="1" applyBorder="1" applyAlignment="1" applyProtection="1">
      <alignment horizontal="left"/>
    </xf>
    <xf numFmtId="176" fontId="6" fillId="0" borderId="10" xfId="0" applyNumberFormat="1" applyFont="1" applyBorder="1" applyAlignment="1">
      <alignment vertical="center"/>
    </xf>
    <xf numFmtId="0" fontId="0" fillId="0" borderId="25" xfId="0" applyBorder="1"/>
    <xf numFmtId="0" fontId="0" fillId="0" borderId="26" xfId="0" applyBorder="1"/>
    <xf numFmtId="176" fontId="0" fillId="0" borderId="23" xfId="0" applyNumberFormat="1" applyBorder="1"/>
    <xf numFmtId="0" fontId="0" fillId="0" borderId="0" xfId="0" applyAlignment="1">
      <alignment horizontal="center" vertical="center" textRotation="255"/>
    </xf>
    <xf numFmtId="0" fontId="10" fillId="0" borderId="25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8" fillId="0" borderId="0" xfId="1" applyBorder="1" applyAlignment="1" applyProtection="1">
      <alignment horizontal="center" vertical="center"/>
    </xf>
    <xf numFmtId="0" fontId="8" fillId="0" borderId="24" xfId="1" applyBorder="1" applyAlignment="1" applyProtection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2" fillId="0" borderId="0" xfId="1" applyFont="1" applyFill="1" applyAlignment="1" applyProtection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13</xdr:col>
      <xdr:colOff>0</xdr:colOff>
      <xdr:row>3</xdr:row>
      <xdr:rowOff>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76225" y="171450"/>
          <a:ext cx="9153525" cy="342900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600" b="1" i="0" strike="noStrike">
              <a:solidFill>
                <a:srgbClr val="0000FF"/>
              </a:solidFill>
              <a:latin typeface="ＭＳ Ｐゴシック"/>
              <a:ea typeface="ＭＳ Ｐゴシック"/>
            </a:rPr>
            <a:t>令和７年度の国民健康保険税の試算ができます</a:t>
          </a:r>
        </a:p>
      </xdr:txBody>
    </xdr:sp>
    <xdr:clientData/>
  </xdr:twoCellAnchor>
  <xdr:twoCellAnchor>
    <xdr:from>
      <xdr:col>0</xdr:col>
      <xdr:colOff>295275</xdr:colOff>
      <xdr:row>4</xdr:row>
      <xdr:rowOff>56030</xdr:rowOff>
    </xdr:from>
    <xdr:to>
      <xdr:col>13</xdr:col>
      <xdr:colOff>0</xdr:colOff>
      <xdr:row>16</xdr:row>
      <xdr:rowOff>53788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295275" y="737348"/>
          <a:ext cx="7790890" cy="2041711"/>
        </a:xfrm>
        <a:prstGeom prst="roundRect">
          <a:avLst>
            <a:gd name="adj" fmla="val 4861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・安城市の国民健康保険税の試算ができます。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・令和７年４月から令和８年３月末まで加入し続けたものとして計算されます。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・令和</a:t>
          </a:r>
          <a:r>
            <a:rPr lang="ja-JP" altLang="en-US" sz="1100" b="0" i="0">
              <a:effectLst/>
              <a:latin typeface="+mn-lt"/>
              <a:ea typeface="+mn-ea"/>
              <a:cs typeface="+mn-cs"/>
            </a:rPr>
            <a:t>６</a:t>
          </a: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年</a:t>
          </a:r>
          <a:r>
            <a:rPr lang="ja-JP" altLang="en-US" sz="1100" b="0" i="0">
              <a:effectLst/>
              <a:latin typeface="+mn-lt"/>
              <a:ea typeface="+mn-ea"/>
              <a:cs typeface="+mn-cs"/>
            </a:rPr>
            <a:t>中</a:t>
          </a: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の合計所得金額が２，４００万円以下の方を対象とした計算シートです。２，４００万円を超える方はお問い合わせください。</a:t>
          </a:r>
          <a:endParaRPr lang="ja-JP" altLang="ja-JP" sz="1100">
            <a:effectLst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・令和６年中に分離課税所得や、専従者控除などの特殊な事例がある場合はお問い合わせください。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・年度途中での年齢到達による介護保険該当・非該当、後期高齢者医療該当等には対応していません。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・介護分は４０歳から６４歳までの人に課税されます。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・軽減、減免、非自発的な理由の離職による特例には対応していません。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・計算できるのは１世帯単位で１０人までです。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あくまでも試算ですので、実際の税額と異なる場合があります。会社等の健康保険の任意継続と比較される場合など、正確な試算を行いたい場合は、お問い合わせください。</a:t>
          </a:r>
          <a:endParaRPr lang="en-US" altLang="ja-JP" sz="11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7</xdr:col>
      <xdr:colOff>114300</xdr:colOff>
      <xdr:row>3</xdr:row>
      <xdr:rowOff>141753</xdr:rowOff>
    </xdr:from>
    <xdr:ext cx="2296463" cy="201850"/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3722594" y="646018"/>
          <a:ext cx="2296463" cy="20185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利用上の注意点（必ずお読みください）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AE37"/>
  <sheetViews>
    <sheetView tabSelected="1" topLeftCell="A4" zoomScaleNormal="100" workbookViewId="0">
      <selection activeCell="L24" sqref="L24:M25"/>
    </sheetView>
  </sheetViews>
  <sheetFormatPr defaultColWidth="9" defaultRowHeight="13.2" x14ac:dyDescent="0.2"/>
  <cols>
    <col min="1" max="1" width="10.88671875" bestFit="1" customWidth="1"/>
    <col min="2" max="2" width="4.33203125" customWidth="1"/>
    <col min="3" max="3" width="3.33203125" bestFit="1" customWidth="1"/>
    <col min="4" max="4" width="4.33203125" customWidth="1"/>
    <col min="5" max="5" width="3.33203125" customWidth="1"/>
    <col min="6" max="6" width="17.44140625" customWidth="1"/>
    <col min="7" max="7" width="3.33203125" bestFit="1" customWidth="1"/>
    <col min="8" max="8" width="17.44140625" customWidth="1"/>
    <col min="9" max="9" width="3.33203125" bestFit="1" customWidth="1"/>
    <col min="10" max="10" width="17.44140625" customWidth="1"/>
    <col min="11" max="11" width="3.33203125" customWidth="1"/>
    <col min="12" max="12" width="23.6640625" customWidth="1"/>
    <col min="13" max="13" width="5.6640625" customWidth="1"/>
    <col min="15" max="21" width="7.6640625" hidden="1" customWidth="1"/>
    <col min="22" max="22" width="10" hidden="1" customWidth="1"/>
    <col min="23" max="28" width="7.6640625" hidden="1" customWidth="1"/>
    <col min="29" max="29" width="10" hidden="1" customWidth="1"/>
    <col min="30" max="30" width="7.6640625" hidden="1" customWidth="1"/>
    <col min="31" max="31" width="9" customWidth="1"/>
  </cols>
  <sheetData>
    <row r="18" spans="1:31" x14ac:dyDescent="0.2">
      <c r="O18" s="43" t="s">
        <v>36</v>
      </c>
      <c r="P18" s="43" t="s">
        <v>37</v>
      </c>
      <c r="Q18" s="43" t="s">
        <v>38</v>
      </c>
      <c r="R18" s="43" t="s">
        <v>39</v>
      </c>
      <c r="S18" s="43" t="s">
        <v>40</v>
      </c>
      <c r="T18" s="43" t="s">
        <v>41</v>
      </c>
      <c r="U18" s="43" t="s">
        <v>42</v>
      </c>
      <c r="V18" s="43" t="s">
        <v>43</v>
      </c>
      <c r="W18" s="43" t="s">
        <v>44</v>
      </c>
      <c r="X18" s="43" t="s">
        <v>45</v>
      </c>
      <c r="Y18" s="43" t="s">
        <v>46</v>
      </c>
      <c r="Z18" s="43" t="s">
        <v>49</v>
      </c>
      <c r="AA18" s="43" t="s">
        <v>50</v>
      </c>
      <c r="AB18" s="43" t="s">
        <v>51</v>
      </c>
      <c r="AC18" s="43" t="s">
        <v>52</v>
      </c>
      <c r="AD18" s="43" t="s">
        <v>53</v>
      </c>
    </row>
    <row r="19" spans="1:31" ht="16.5" customHeight="1" x14ac:dyDescent="0.2">
      <c r="B19" t="s">
        <v>21</v>
      </c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 spans="1:31" ht="16.5" customHeight="1" x14ac:dyDescent="0.2">
      <c r="B20" t="s">
        <v>22</v>
      </c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</row>
    <row r="21" spans="1:31" ht="16.5" customHeight="1" x14ac:dyDescent="0.2">
      <c r="B21" t="s">
        <v>64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</row>
    <row r="22" spans="1:31" ht="16.5" customHeight="1" x14ac:dyDescent="0.2">
      <c r="B22" t="s">
        <v>65</v>
      </c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</row>
    <row r="23" spans="1:31" ht="16.5" customHeight="1" x14ac:dyDescent="0.2">
      <c r="B23" t="s">
        <v>58</v>
      </c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</row>
    <row r="24" spans="1:31" ht="16.5" customHeight="1" x14ac:dyDescent="0.2">
      <c r="B24" t="s">
        <v>23</v>
      </c>
      <c r="L24" s="49" t="s">
        <v>55</v>
      </c>
      <c r="M24" s="49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</row>
    <row r="25" spans="1:31" ht="16.5" customHeight="1" thickBot="1" x14ac:dyDescent="0.25">
      <c r="B25" t="s">
        <v>56</v>
      </c>
      <c r="C25" s="38"/>
      <c r="D25" s="38"/>
      <c r="E25" s="38"/>
      <c r="F25" s="38"/>
      <c r="G25" s="38"/>
      <c r="H25" s="38"/>
      <c r="I25" s="38"/>
      <c r="J25" s="38"/>
      <c r="K25" s="38"/>
      <c r="L25" s="50"/>
      <c r="M25" s="50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</row>
    <row r="26" spans="1:31" ht="56.25" customHeight="1" thickTop="1" thickBot="1" x14ac:dyDescent="0.25">
      <c r="B26" s="44" t="s">
        <v>47</v>
      </c>
      <c r="C26" s="45"/>
      <c r="D26" s="44" t="s">
        <v>48</v>
      </c>
      <c r="E26" s="45"/>
      <c r="F26" s="46" t="s">
        <v>76</v>
      </c>
      <c r="G26" s="47"/>
      <c r="H26" s="46" t="s">
        <v>77</v>
      </c>
      <c r="I26" s="48"/>
      <c r="J26" s="46" t="s">
        <v>78</v>
      </c>
      <c r="K26" s="47"/>
      <c r="L26" s="51" t="s">
        <v>24</v>
      </c>
      <c r="M26" s="51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</row>
    <row r="27" spans="1:31" ht="16.5" customHeight="1" thickTop="1" thickBot="1" x14ac:dyDescent="0.25">
      <c r="A27" s="40" t="s">
        <v>25</v>
      </c>
      <c r="B27" s="36"/>
      <c r="C27" s="41" t="s">
        <v>35</v>
      </c>
      <c r="D27" s="36"/>
      <c r="E27" s="41" t="s">
        <v>35</v>
      </c>
      <c r="F27" s="36"/>
      <c r="G27" s="41" t="s">
        <v>0</v>
      </c>
      <c r="H27" s="36"/>
      <c r="I27" s="41" t="s">
        <v>0</v>
      </c>
      <c r="J27" s="37"/>
      <c r="K27" s="41" t="s">
        <v>0</v>
      </c>
      <c r="L27" s="42">
        <f t="shared" ref="L27:L36" si="0">SUM(O27:AD27)+J27</f>
        <v>0</v>
      </c>
      <c r="M27" s="41" t="s">
        <v>0</v>
      </c>
      <c r="O27">
        <f>IF(F27&lt;=550999,0,0)</f>
        <v>0</v>
      </c>
      <c r="P27">
        <f>IF(AND(F27&gt;=551000,F27&lt;=1618999),F27-550000,0)</f>
        <v>0</v>
      </c>
      <c r="Q27">
        <f>IF(AND(F27&gt;=1619000,F27&lt;=1619999),1069000,0)</f>
        <v>0</v>
      </c>
      <c r="R27">
        <f>IF(AND(F27&gt;=1620000,F27&lt;=1621999),1070000,0)</f>
        <v>0</v>
      </c>
      <c r="S27">
        <f>IF(AND(F27&gt;=1622000,F27&lt;=1623999),1072000,0)</f>
        <v>0</v>
      </c>
      <c r="T27">
        <f>IF(AND(F27&gt;=1624000,F27&lt;=1627999),1074000,0)</f>
        <v>0</v>
      </c>
      <c r="U27">
        <f>IF(AND(F27&gt;=1628000,F27&lt;=1799999),ROUNDDOWN(F27/4,-3)*2.4+100000,0)</f>
        <v>0</v>
      </c>
      <c r="V27">
        <f>IF(AND(F27&gt;=1800000,F27&lt;=3599999),ROUNDDOWN(F27/4,-3)*2.8-80000,0)</f>
        <v>0</v>
      </c>
      <c r="W27">
        <f>IF(AND(F27&gt;=3600000,F27&lt;=6599999),ROUNDDOWN(F27/4,-3)*3.2-440000,0)</f>
        <v>0</v>
      </c>
      <c r="X27">
        <f>IF(AND(F27&gt;=6600000,F27&lt;=8499999),ROUNDDOWN(F27*0.9,0)-1100000,0)</f>
        <v>0</v>
      </c>
      <c r="Y27">
        <f>IF(F27&gt;=8500000,F27-1950000,0)</f>
        <v>0</v>
      </c>
      <c r="Z27">
        <f>IF(B27&gt;=65,IF(H27&lt;=1100000,0,0),IF(H27&lt;=600000,0,0))</f>
        <v>0</v>
      </c>
      <c r="AA27">
        <f>IF(B27&gt;=65,IF(AND(H27&gt;=1100001,H27&lt;=3299999),H27-1100000,0),IF(AND(H27&gt;=600001,H27&lt;=1299999),H27-600000,0))</f>
        <v>0</v>
      </c>
      <c r="AB27">
        <f>IF(B27&gt;=65,IF(AND(H27&gt;=3300000,H27&lt;=4099999),ROUNDDOWN(H27*0.75,0)-275000,0),IF(AND(H27&gt;=1300000,H27&lt;=4099999),ROUNDDOWN(H27*0.75,0)-275000,0))</f>
        <v>0</v>
      </c>
      <c r="AC27">
        <f>IF(B27&gt;=65,IF(AND(H27&gt;=4100000,H27&lt;=7699999),ROUNDDOWN(H27*0.85,0)-685000,0),IF(AND(H27&gt;=4100000,H27&lt;=7699999),ROUNDDOWN(H27*0.85,0)-685000,0))</f>
        <v>0</v>
      </c>
      <c r="AD27">
        <f>IF(B27&gt;=65,IF(H27&gt;=7700000,ROUNDDOWN(H27*0.95,0)-1455000,0),IF(H27&gt;=7700000,ROUNDDOWN(H27*0.95,0)-1455000,0))</f>
        <v>0</v>
      </c>
      <c r="AE27" t="str">
        <f>IF(AND(D27&gt;=40,D27&lt;=64),L27,"")</f>
        <v/>
      </c>
    </row>
    <row r="28" spans="1:31" ht="16.5" customHeight="1" thickTop="1" thickBot="1" x14ac:dyDescent="0.25">
      <c r="A28" s="40" t="s">
        <v>26</v>
      </c>
      <c r="B28" s="36"/>
      <c r="C28" s="41" t="s">
        <v>35</v>
      </c>
      <c r="D28" s="36"/>
      <c r="E28" s="41" t="s">
        <v>35</v>
      </c>
      <c r="F28" s="36"/>
      <c r="G28" s="41" t="s">
        <v>0</v>
      </c>
      <c r="H28" s="36"/>
      <c r="I28" s="41" t="s">
        <v>0</v>
      </c>
      <c r="J28" s="37"/>
      <c r="K28" s="41" t="s">
        <v>0</v>
      </c>
      <c r="L28" s="42">
        <f t="shared" si="0"/>
        <v>0</v>
      </c>
      <c r="M28" s="41" t="s">
        <v>0</v>
      </c>
      <c r="O28">
        <f t="shared" ref="O28:O36" si="1">IF(F28&lt;=550999,0,0)</f>
        <v>0</v>
      </c>
      <c r="P28">
        <f t="shared" ref="P28:P36" si="2">IF(AND(F28&gt;=551000,F28&lt;=1618999),F28-550000,0)</f>
        <v>0</v>
      </c>
      <c r="Q28">
        <f t="shared" ref="Q28:Q36" si="3">IF(AND(F28&gt;=1619000,F28&lt;=1619999),1069000,0)</f>
        <v>0</v>
      </c>
      <c r="R28">
        <f t="shared" ref="R28:R36" si="4">IF(AND(F28&gt;=1620000,F28&lt;=1621999),1070000,0)</f>
        <v>0</v>
      </c>
      <c r="S28">
        <f t="shared" ref="S28:S36" si="5">IF(AND(F28&gt;=1622000,F28&lt;=1623999),1072000,0)</f>
        <v>0</v>
      </c>
      <c r="T28">
        <f t="shared" ref="T28:T36" si="6">IF(AND(F28&gt;=1624000,F28&lt;=1627999),1074000,0)</f>
        <v>0</v>
      </c>
      <c r="U28">
        <f t="shared" ref="U28:U36" si="7">IF(AND(F28&gt;=1628000,F28&lt;=1799999),ROUNDDOWN(F28/4,-3)*2.4+100000,0)</f>
        <v>0</v>
      </c>
      <c r="V28">
        <f t="shared" ref="V28:V36" si="8">IF(AND(F28&gt;=1800000,F28&lt;=3599999),ROUNDDOWN(F28/4,-3)*2.8-80000,0)</f>
        <v>0</v>
      </c>
      <c r="W28">
        <f t="shared" ref="W28:W36" si="9">IF(AND(F28&gt;=3600000,F28&lt;=6599999),ROUNDDOWN(F28/4,-3)*3.2-440000,0)</f>
        <v>0</v>
      </c>
      <c r="X28">
        <f t="shared" ref="X28:X36" si="10">IF(AND(F28&gt;=6600000,F28&lt;=8499999),ROUNDDOWN(F28*0.9,0)-1100000,0)</f>
        <v>0</v>
      </c>
      <c r="Y28">
        <f t="shared" ref="Y28:Y36" si="11">IF(F28&gt;=8500000,F28-1950000,0)</f>
        <v>0</v>
      </c>
      <c r="Z28">
        <f t="shared" ref="Z28:Z36" si="12">IF(B28&gt;=65,IF(H28&lt;=1100000,0,0),IF(H28&lt;=600000,0,0))</f>
        <v>0</v>
      </c>
      <c r="AA28">
        <f t="shared" ref="AA28:AA36" si="13">IF(B28&gt;=65,IF(AND(H28&gt;=1100001,H28&lt;=3299999),H28-1100000,0),IF(AND(H28&gt;=600001,H28&lt;=1299999),H28-600000,0))</f>
        <v>0</v>
      </c>
      <c r="AB28">
        <f t="shared" ref="AB28:AB36" si="14">IF(B28&gt;=65,IF(AND(H28&gt;=3300000,H28&lt;=4099999),ROUNDDOWN(H28*0.75,0)-275000,0),IF(AND(H28&gt;=1300000,H28&lt;=4099999),ROUNDDOWN(H28*0.75,0)-275000,0))</f>
        <v>0</v>
      </c>
      <c r="AC28">
        <f t="shared" ref="AC28:AC36" si="15">IF(B28&gt;=65,IF(AND(H28&gt;=4100000,H28&lt;=7699999),ROUNDDOWN(H28*0.85,0)-685000,0),IF(AND(H28&gt;=4100000,H28&lt;=7699999),ROUNDDOWN(H28*0.85,0)-685000,0))</f>
        <v>0</v>
      </c>
      <c r="AD28">
        <f t="shared" ref="AD28:AD36" si="16">IF(B28&gt;=65,IF(H28&gt;=7700000,ROUNDDOWN(H28*0.95,0)-1455000,0),IF(H28&gt;=7700000,ROUNDDOWN(H28*0.95,0)-1455000,0))</f>
        <v>0</v>
      </c>
      <c r="AE28" t="str">
        <f t="shared" ref="AE28:AE36" si="17">IF(AND(D28&gt;=40,D28&lt;=64),L28,"")</f>
        <v/>
      </c>
    </row>
    <row r="29" spans="1:31" ht="16.5" customHeight="1" thickTop="1" thickBot="1" x14ac:dyDescent="0.25">
      <c r="A29" s="40" t="s">
        <v>27</v>
      </c>
      <c r="B29" s="36"/>
      <c r="C29" s="41" t="s">
        <v>35</v>
      </c>
      <c r="D29" s="36"/>
      <c r="E29" s="41" t="s">
        <v>35</v>
      </c>
      <c r="F29" s="36"/>
      <c r="G29" s="41" t="s">
        <v>0</v>
      </c>
      <c r="H29" s="36"/>
      <c r="I29" s="41" t="s">
        <v>0</v>
      </c>
      <c r="J29" s="37"/>
      <c r="K29" s="41" t="s">
        <v>0</v>
      </c>
      <c r="L29" s="42">
        <f t="shared" si="0"/>
        <v>0</v>
      </c>
      <c r="M29" s="41" t="s">
        <v>0</v>
      </c>
      <c r="O29">
        <f t="shared" si="1"/>
        <v>0</v>
      </c>
      <c r="P29">
        <f t="shared" si="2"/>
        <v>0</v>
      </c>
      <c r="Q29">
        <f t="shared" si="3"/>
        <v>0</v>
      </c>
      <c r="R29">
        <f t="shared" si="4"/>
        <v>0</v>
      </c>
      <c r="S29">
        <f t="shared" si="5"/>
        <v>0</v>
      </c>
      <c r="T29">
        <f t="shared" si="6"/>
        <v>0</v>
      </c>
      <c r="U29">
        <f t="shared" si="7"/>
        <v>0</v>
      </c>
      <c r="V29">
        <f t="shared" si="8"/>
        <v>0</v>
      </c>
      <c r="W29">
        <f t="shared" si="9"/>
        <v>0</v>
      </c>
      <c r="X29">
        <f t="shared" si="10"/>
        <v>0</v>
      </c>
      <c r="Y29">
        <f t="shared" si="11"/>
        <v>0</v>
      </c>
      <c r="Z29">
        <f t="shared" si="12"/>
        <v>0</v>
      </c>
      <c r="AA29">
        <f t="shared" si="13"/>
        <v>0</v>
      </c>
      <c r="AB29">
        <f t="shared" si="14"/>
        <v>0</v>
      </c>
      <c r="AC29">
        <f t="shared" si="15"/>
        <v>0</v>
      </c>
      <c r="AD29">
        <f t="shared" si="16"/>
        <v>0</v>
      </c>
      <c r="AE29" t="str">
        <f t="shared" si="17"/>
        <v/>
      </c>
    </row>
    <row r="30" spans="1:31" ht="16.5" customHeight="1" thickTop="1" thickBot="1" x14ac:dyDescent="0.25">
      <c r="A30" s="40" t="s">
        <v>28</v>
      </c>
      <c r="B30" s="36"/>
      <c r="C30" s="41" t="s">
        <v>35</v>
      </c>
      <c r="D30" s="36"/>
      <c r="E30" s="41" t="s">
        <v>35</v>
      </c>
      <c r="F30" s="36"/>
      <c r="G30" s="41" t="s">
        <v>0</v>
      </c>
      <c r="H30" s="36"/>
      <c r="I30" s="41" t="s">
        <v>0</v>
      </c>
      <c r="J30" s="37"/>
      <c r="K30" s="41" t="s">
        <v>0</v>
      </c>
      <c r="L30" s="42">
        <f t="shared" si="0"/>
        <v>0</v>
      </c>
      <c r="M30" s="41" t="s">
        <v>0</v>
      </c>
      <c r="O30">
        <f t="shared" si="1"/>
        <v>0</v>
      </c>
      <c r="P30">
        <f t="shared" si="2"/>
        <v>0</v>
      </c>
      <c r="Q30">
        <f t="shared" si="3"/>
        <v>0</v>
      </c>
      <c r="R30">
        <f t="shared" si="4"/>
        <v>0</v>
      </c>
      <c r="S30">
        <f t="shared" si="5"/>
        <v>0</v>
      </c>
      <c r="T30">
        <f t="shared" si="6"/>
        <v>0</v>
      </c>
      <c r="U30">
        <f t="shared" si="7"/>
        <v>0</v>
      </c>
      <c r="V30">
        <f t="shared" si="8"/>
        <v>0</v>
      </c>
      <c r="W30">
        <f t="shared" si="9"/>
        <v>0</v>
      </c>
      <c r="X30">
        <f t="shared" si="10"/>
        <v>0</v>
      </c>
      <c r="Y30">
        <f t="shared" si="11"/>
        <v>0</v>
      </c>
      <c r="Z30">
        <f t="shared" si="12"/>
        <v>0</v>
      </c>
      <c r="AA30">
        <f t="shared" si="13"/>
        <v>0</v>
      </c>
      <c r="AB30">
        <f t="shared" si="14"/>
        <v>0</v>
      </c>
      <c r="AC30">
        <f t="shared" si="15"/>
        <v>0</v>
      </c>
      <c r="AD30">
        <f t="shared" si="16"/>
        <v>0</v>
      </c>
      <c r="AE30" t="str">
        <f t="shared" si="17"/>
        <v/>
      </c>
    </row>
    <row r="31" spans="1:31" ht="16.5" customHeight="1" thickTop="1" thickBot="1" x14ac:dyDescent="0.25">
      <c r="A31" s="40" t="s">
        <v>29</v>
      </c>
      <c r="B31" s="36"/>
      <c r="C31" s="41" t="s">
        <v>35</v>
      </c>
      <c r="D31" s="36"/>
      <c r="E31" s="41" t="s">
        <v>35</v>
      </c>
      <c r="F31" s="36"/>
      <c r="G31" s="41" t="s">
        <v>0</v>
      </c>
      <c r="H31" s="36"/>
      <c r="I31" s="41" t="s">
        <v>0</v>
      </c>
      <c r="J31" s="37"/>
      <c r="K31" s="41" t="s">
        <v>0</v>
      </c>
      <c r="L31" s="42">
        <f t="shared" si="0"/>
        <v>0</v>
      </c>
      <c r="M31" s="41" t="s">
        <v>0</v>
      </c>
      <c r="O31">
        <f t="shared" si="1"/>
        <v>0</v>
      </c>
      <c r="P31">
        <f t="shared" si="2"/>
        <v>0</v>
      </c>
      <c r="Q31">
        <f t="shared" si="3"/>
        <v>0</v>
      </c>
      <c r="R31">
        <f t="shared" si="4"/>
        <v>0</v>
      </c>
      <c r="S31">
        <f t="shared" si="5"/>
        <v>0</v>
      </c>
      <c r="T31">
        <f t="shared" si="6"/>
        <v>0</v>
      </c>
      <c r="U31">
        <f t="shared" si="7"/>
        <v>0</v>
      </c>
      <c r="V31">
        <f t="shared" si="8"/>
        <v>0</v>
      </c>
      <c r="W31">
        <f t="shared" si="9"/>
        <v>0</v>
      </c>
      <c r="X31">
        <f t="shared" si="10"/>
        <v>0</v>
      </c>
      <c r="Y31">
        <f t="shared" si="11"/>
        <v>0</v>
      </c>
      <c r="Z31">
        <f t="shared" si="12"/>
        <v>0</v>
      </c>
      <c r="AA31">
        <f t="shared" si="13"/>
        <v>0</v>
      </c>
      <c r="AB31">
        <f t="shared" si="14"/>
        <v>0</v>
      </c>
      <c r="AC31">
        <f t="shared" si="15"/>
        <v>0</v>
      </c>
      <c r="AD31">
        <f t="shared" si="16"/>
        <v>0</v>
      </c>
      <c r="AE31" t="str">
        <f t="shared" si="17"/>
        <v/>
      </c>
    </row>
    <row r="32" spans="1:31" ht="16.5" customHeight="1" thickTop="1" thickBot="1" x14ac:dyDescent="0.25">
      <c r="A32" s="40" t="s">
        <v>30</v>
      </c>
      <c r="B32" s="36"/>
      <c r="C32" s="41" t="s">
        <v>35</v>
      </c>
      <c r="D32" s="36"/>
      <c r="E32" s="41" t="s">
        <v>35</v>
      </c>
      <c r="F32" s="36"/>
      <c r="G32" s="41" t="s">
        <v>0</v>
      </c>
      <c r="H32" s="36"/>
      <c r="I32" s="41" t="s">
        <v>0</v>
      </c>
      <c r="J32" s="37"/>
      <c r="K32" s="41" t="s">
        <v>0</v>
      </c>
      <c r="L32" s="42">
        <f t="shared" si="0"/>
        <v>0</v>
      </c>
      <c r="M32" s="41" t="s">
        <v>0</v>
      </c>
      <c r="O32">
        <f t="shared" si="1"/>
        <v>0</v>
      </c>
      <c r="P32">
        <f t="shared" si="2"/>
        <v>0</v>
      </c>
      <c r="Q32">
        <f t="shared" si="3"/>
        <v>0</v>
      </c>
      <c r="R32">
        <f t="shared" si="4"/>
        <v>0</v>
      </c>
      <c r="S32">
        <f t="shared" si="5"/>
        <v>0</v>
      </c>
      <c r="T32">
        <f t="shared" si="6"/>
        <v>0</v>
      </c>
      <c r="U32">
        <f t="shared" si="7"/>
        <v>0</v>
      </c>
      <c r="V32">
        <f t="shared" si="8"/>
        <v>0</v>
      </c>
      <c r="W32">
        <f t="shared" si="9"/>
        <v>0</v>
      </c>
      <c r="X32">
        <f t="shared" si="10"/>
        <v>0</v>
      </c>
      <c r="Y32">
        <f t="shared" si="11"/>
        <v>0</v>
      </c>
      <c r="Z32">
        <f t="shared" si="12"/>
        <v>0</v>
      </c>
      <c r="AA32">
        <f t="shared" si="13"/>
        <v>0</v>
      </c>
      <c r="AB32">
        <f t="shared" si="14"/>
        <v>0</v>
      </c>
      <c r="AC32">
        <f t="shared" si="15"/>
        <v>0</v>
      </c>
      <c r="AD32">
        <f t="shared" si="16"/>
        <v>0</v>
      </c>
      <c r="AE32" t="str">
        <f t="shared" si="17"/>
        <v/>
      </c>
    </row>
    <row r="33" spans="1:31" ht="16.5" customHeight="1" thickTop="1" thickBot="1" x14ac:dyDescent="0.25">
      <c r="A33" s="40" t="s">
        <v>31</v>
      </c>
      <c r="B33" s="36"/>
      <c r="C33" s="41" t="s">
        <v>35</v>
      </c>
      <c r="D33" s="36"/>
      <c r="E33" s="41" t="s">
        <v>35</v>
      </c>
      <c r="F33" s="36"/>
      <c r="G33" s="41" t="s">
        <v>0</v>
      </c>
      <c r="H33" s="36"/>
      <c r="I33" s="41" t="s">
        <v>0</v>
      </c>
      <c r="J33" s="37"/>
      <c r="K33" s="41" t="s">
        <v>0</v>
      </c>
      <c r="L33" s="42">
        <f t="shared" si="0"/>
        <v>0</v>
      </c>
      <c r="M33" s="41" t="s">
        <v>0</v>
      </c>
      <c r="O33">
        <f t="shared" si="1"/>
        <v>0</v>
      </c>
      <c r="P33">
        <f t="shared" si="2"/>
        <v>0</v>
      </c>
      <c r="Q33">
        <f t="shared" si="3"/>
        <v>0</v>
      </c>
      <c r="R33">
        <f t="shared" si="4"/>
        <v>0</v>
      </c>
      <c r="S33">
        <f t="shared" si="5"/>
        <v>0</v>
      </c>
      <c r="T33">
        <f t="shared" si="6"/>
        <v>0</v>
      </c>
      <c r="U33">
        <f t="shared" si="7"/>
        <v>0</v>
      </c>
      <c r="V33">
        <f t="shared" si="8"/>
        <v>0</v>
      </c>
      <c r="W33">
        <f t="shared" si="9"/>
        <v>0</v>
      </c>
      <c r="X33">
        <f t="shared" si="10"/>
        <v>0</v>
      </c>
      <c r="Y33">
        <f t="shared" si="11"/>
        <v>0</v>
      </c>
      <c r="Z33">
        <f t="shared" si="12"/>
        <v>0</v>
      </c>
      <c r="AA33">
        <f t="shared" si="13"/>
        <v>0</v>
      </c>
      <c r="AB33">
        <f t="shared" si="14"/>
        <v>0</v>
      </c>
      <c r="AC33">
        <f t="shared" si="15"/>
        <v>0</v>
      </c>
      <c r="AD33">
        <f t="shared" si="16"/>
        <v>0</v>
      </c>
      <c r="AE33" t="str">
        <f t="shared" si="17"/>
        <v/>
      </c>
    </row>
    <row r="34" spans="1:31" ht="16.5" customHeight="1" thickTop="1" thickBot="1" x14ac:dyDescent="0.25">
      <c r="A34" s="40" t="s">
        <v>32</v>
      </c>
      <c r="B34" s="36"/>
      <c r="C34" s="41" t="s">
        <v>35</v>
      </c>
      <c r="D34" s="36"/>
      <c r="E34" s="41" t="s">
        <v>35</v>
      </c>
      <c r="F34" s="36"/>
      <c r="G34" s="41" t="s">
        <v>0</v>
      </c>
      <c r="H34" s="36"/>
      <c r="I34" s="41" t="s">
        <v>0</v>
      </c>
      <c r="J34" s="37"/>
      <c r="K34" s="41" t="s">
        <v>0</v>
      </c>
      <c r="L34" s="42">
        <f t="shared" si="0"/>
        <v>0</v>
      </c>
      <c r="M34" s="41" t="s">
        <v>0</v>
      </c>
      <c r="O34">
        <f t="shared" si="1"/>
        <v>0</v>
      </c>
      <c r="P34">
        <f t="shared" si="2"/>
        <v>0</v>
      </c>
      <c r="Q34">
        <f t="shared" si="3"/>
        <v>0</v>
      </c>
      <c r="R34">
        <f t="shared" si="4"/>
        <v>0</v>
      </c>
      <c r="S34">
        <f t="shared" si="5"/>
        <v>0</v>
      </c>
      <c r="T34">
        <f t="shared" si="6"/>
        <v>0</v>
      </c>
      <c r="U34">
        <f t="shared" si="7"/>
        <v>0</v>
      </c>
      <c r="V34">
        <f t="shared" si="8"/>
        <v>0</v>
      </c>
      <c r="W34">
        <f t="shared" si="9"/>
        <v>0</v>
      </c>
      <c r="X34">
        <f t="shared" si="10"/>
        <v>0</v>
      </c>
      <c r="Y34">
        <f t="shared" si="11"/>
        <v>0</v>
      </c>
      <c r="Z34">
        <f t="shared" si="12"/>
        <v>0</v>
      </c>
      <c r="AA34">
        <f t="shared" si="13"/>
        <v>0</v>
      </c>
      <c r="AB34">
        <f t="shared" si="14"/>
        <v>0</v>
      </c>
      <c r="AC34">
        <f t="shared" si="15"/>
        <v>0</v>
      </c>
      <c r="AD34">
        <f t="shared" si="16"/>
        <v>0</v>
      </c>
      <c r="AE34" t="str">
        <f t="shared" si="17"/>
        <v/>
      </c>
    </row>
    <row r="35" spans="1:31" ht="16.5" customHeight="1" thickTop="1" thickBot="1" x14ac:dyDescent="0.25">
      <c r="A35" s="40" t="s">
        <v>33</v>
      </c>
      <c r="B35" s="36"/>
      <c r="C35" s="41" t="s">
        <v>35</v>
      </c>
      <c r="D35" s="36"/>
      <c r="E35" s="41" t="s">
        <v>35</v>
      </c>
      <c r="F35" s="36"/>
      <c r="G35" s="41" t="s">
        <v>0</v>
      </c>
      <c r="H35" s="36"/>
      <c r="I35" s="41" t="s">
        <v>0</v>
      </c>
      <c r="J35" s="37"/>
      <c r="K35" s="41" t="s">
        <v>0</v>
      </c>
      <c r="L35" s="42">
        <f t="shared" si="0"/>
        <v>0</v>
      </c>
      <c r="M35" s="41" t="s">
        <v>0</v>
      </c>
      <c r="O35">
        <f t="shared" si="1"/>
        <v>0</v>
      </c>
      <c r="P35">
        <f t="shared" si="2"/>
        <v>0</v>
      </c>
      <c r="Q35">
        <f t="shared" si="3"/>
        <v>0</v>
      </c>
      <c r="R35">
        <f t="shared" si="4"/>
        <v>0</v>
      </c>
      <c r="S35">
        <f t="shared" si="5"/>
        <v>0</v>
      </c>
      <c r="T35">
        <f t="shared" si="6"/>
        <v>0</v>
      </c>
      <c r="U35">
        <f t="shared" si="7"/>
        <v>0</v>
      </c>
      <c r="V35">
        <f t="shared" si="8"/>
        <v>0</v>
      </c>
      <c r="W35">
        <f t="shared" si="9"/>
        <v>0</v>
      </c>
      <c r="X35">
        <f t="shared" si="10"/>
        <v>0</v>
      </c>
      <c r="Y35">
        <f t="shared" si="11"/>
        <v>0</v>
      </c>
      <c r="Z35">
        <f t="shared" si="12"/>
        <v>0</v>
      </c>
      <c r="AA35">
        <f t="shared" si="13"/>
        <v>0</v>
      </c>
      <c r="AB35">
        <f t="shared" si="14"/>
        <v>0</v>
      </c>
      <c r="AC35">
        <f t="shared" si="15"/>
        <v>0</v>
      </c>
      <c r="AD35">
        <f t="shared" si="16"/>
        <v>0</v>
      </c>
      <c r="AE35" t="str">
        <f t="shared" si="17"/>
        <v/>
      </c>
    </row>
    <row r="36" spans="1:31" ht="16.5" customHeight="1" thickTop="1" thickBot="1" x14ac:dyDescent="0.25">
      <c r="A36" s="40" t="s">
        <v>34</v>
      </c>
      <c r="B36" s="36"/>
      <c r="C36" s="41" t="s">
        <v>35</v>
      </c>
      <c r="D36" s="36"/>
      <c r="E36" s="41" t="s">
        <v>35</v>
      </c>
      <c r="F36" s="36"/>
      <c r="G36" s="41" t="s">
        <v>0</v>
      </c>
      <c r="H36" s="36"/>
      <c r="I36" s="41" t="s">
        <v>0</v>
      </c>
      <c r="J36" s="37"/>
      <c r="K36" s="41" t="s">
        <v>0</v>
      </c>
      <c r="L36" s="42">
        <f t="shared" si="0"/>
        <v>0</v>
      </c>
      <c r="M36" s="41" t="s">
        <v>0</v>
      </c>
      <c r="O36">
        <f t="shared" si="1"/>
        <v>0</v>
      </c>
      <c r="P36">
        <f t="shared" si="2"/>
        <v>0</v>
      </c>
      <c r="Q36">
        <f t="shared" si="3"/>
        <v>0</v>
      </c>
      <c r="R36">
        <f t="shared" si="4"/>
        <v>0</v>
      </c>
      <c r="S36">
        <f t="shared" si="5"/>
        <v>0</v>
      </c>
      <c r="T36">
        <f t="shared" si="6"/>
        <v>0</v>
      </c>
      <c r="U36">
        <f t="shared" si="7"/>
        <v>0</v>
      </c>
      <c r="V36">
        <f t="shared" si="8"/>
        <v>0</v>
      </c>
      <c r="W36">
        <f t="shared" si="9"/>
        <v>0</v>
      </c>
      <c r="X36">
        <f t="shared" si="10"/>
        <v>0</v>
      </c>
      <c r="Y36">
        <f t="shared" si="11"/>
        <v>0</v>
      </c>
      <c r="Z36">
        <f t="shared" si="12"/>
        <v>0</v>
      </c>
      <c r="AA36">
        <f t="shared" si="13"/>
        <v>0</v>
      </c>
      <c r="AB36">
        <f t="shared" si="14"/>
        <v>0</v>
      </c>
      <c r="AC36">
        <f t="shared" si="15"/>
        <v>0</v>
      </c>
      <c r="AD36">
        <f t="shared" si="16"/>
        <v>0</v>
      </c>
      <c r="AE36" t="str">
        <f t="shared" si="17"/>
        <v/>
      </c>
    </row>
    <row r="37" spans="1:31" ht="13.8" thickTop="1" x14ac:dyDescent="0.2"/>
  </sheetData>
  <protectedRanges>
    <protectedRange password="DDEF" sqref="B27:B36 D27:D36 F27:F36 H27:H36 J27:J36" name="範囲1"/>
  </protectedRanges>
  <mergeCells count="23">
    <mergeCell ref="U18:U26"/>
    <mergeCell ref="V18:V26"/>
    <mergeCell ref="O18:O26"/>
    <mergeCell ref="P18:P26"/>
    <mergeCell ref="Q18:Q26"/>
    <mergeCell ref="R18:R26"/>
    <mergeCell ref="S18:S26"/>
    <mergeCell ref="B26:C26"/>
    <mergeCell ref="F26:G26"/>
    <mergeCell ref="H26:I26"/>
    <mergeCell ref="T18:T26"/>
    <mergeCell ref="L24:M25"/>
    <mergeCell ref="J26:K26"/>
    <mergeCell ref="L26:M26"/>
    <mergeCell ref="D26:E26"/>
    <mergeCell ref="AC18:AC26"/>
    <mergeCell ref="AD18:AD26"/>
    <mergeCell ref="W18:W26"/>
    <mergeCell ref="X18:X26"/>
    <mergeCell ref="Y18:Y26"/>
    <mergeCell ref="Z18:Z26"/>
    <mergeCell ref="AA18:AA26"/>
    <mergeCell ref="AB18:AB26"/>
  </mergeCells>
  <phoneticPr fontId="3"/>
  <hyperlinks>
    <hyperlink ref="L24:M25" location="'税額試算表R７（印刷用）'!A1" display="試算結果を表示する" xr:uid="{00000000-0004-0000-0000-000000000000}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96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showGridLines="0" zoomScale="70" zoomScaleNormal="75" workbookViewId="0"/>
  </sheetViews>
  <sheetFormatPr defaultColWidth="9" defaultRowHeight="14.4" x14ac:dyDescent="0.2"/>
  <cols>
    <col min="1" max="1" width="14.33203125" style="7" customWidth="1"/>
    <col min="2" max="2" width="37.6640625" style="7" customWidth="1"/>
    <col min="3" max="3" width="16" style="7" customWidth="1"/>
    <col min="4" max="4" width="4.6640625" style="7" customWidth="1"/>
    <col min="5" max="5" width="14.44140625" style="7" bestFit="1" customWidth="1"/>
    <col min="6" max="6" width="14.109375" style="7" customWidth="1"/>
    <col min="7" max="7" width="3.33203125" style="7" customWidth="1"/>
    <col min="8" max="8" width="3.44140625" style="7" customWidth="1"/>
    <col min="9" max="9" width="13" style="7" customWidth="1"/>
    <col min="10" max="10" width="3.44140625" style="7" customWidth="1"/>
    <col min="11" max="16384" width="9" style="7"/>
  </cols>
  <sheetData>
    <row r="1" spans="1:15" ht="33.75" customHeight="1" thickBot="1" x14ac:dyDescent="0.35">
      <c r="A1" s="5"/>
      <c r="B1" s="6" t="s">
        <v>66</v>
      </c>
      <c r="C1" s="6"/>
      <c r="D1" s="6"/>
      <c r="E1" s="6"/>
      <c r="F1" s="6"/>
      <c r="G1" s="5"/>
      <c r="H1" s="5"/>
      <c r="I1" s="5"/>
      <c r="J1" s="5"/>
      <c r="K1" s="52" t="s">
        <v>54</v>
      </c>
      <c r="L1" s="52"/>
      <c r="M1" s="52"/>
      <c r="N1" s="52"/>
      <c r="O1" s="52"/>
    </row>
    <row r="2" spans="1:15" ht="20.100000000000001" customHeight="1" thickBot="1" x14ac:dyDescent="0.25">
      <c r="A2" s="8" t="s">
        <v>4</v>
      </c>
      <c r="B2" s="9"/>
      <c r="C2" s="9"/>
      <c r="D2" s="9"/>
      <c r="E2" s="9"/>
      <c r="F2" s="9"/>
      <c r="G2" s="9"/>
      <c r="H2" s="9"/>
      <c r="I2" s="9"/>
      <c r="J2" s="10"/>
    </row>
    <row r="3" spans="1:15" ht="16.8" thickTop="1" x14ac:dyDescent="0.2">
      <c r="A3" s="11" t="s">
        <v>1</v>
      </c>
      <c r="B3" s="12" t="s">
        <v>67</v>
      </c>
      <c r="C3" s="13"/>
      <c r="D3" s="13"/>
      <c r="E3" s="13"/>
      <c r="F3" s="13"/>
      <c r="G3" s="14"/>
      <c r="H3" s="15" t="s">
        <v>10</v>
      </c>
      <c r="I3" s="39">
        <v>18800</v>
      </c>
      <c r="J3" s="16" t="s">
        <v>0</v>
      </c>
    </row>
    <row r="4" spans="1:15" ht="16.2" x14ac:dyDescent="0.2">
      <c r="A4" s="17" t="s">
        <v>2</v>
      </c>
      <c r="B4" s="18" t="s">
        <v>68</v>
      </c>
      <c r="C4" s="19"/>
      <c r="D4" s="2"/>
      <c r="E4" s="3" t="s">
        <v>5</v>
      </c>
      <c r="F4" s="4">
        <f>COUNT(入力シート!B27:B36)</f>
        <v>0</v>
      </c>
      <c r="G4" s="1" t="s">
        <v>7</v>
      </c>
      <c r="H4" s="20" t="s">
        <v>11</v>
      </c>
      <c r="I4" s="21">
        <f>F4*28900</f>
        <v>0</v>
      </c>
      <c r="J4" s="22" t="s">
        <v>0</v>
      </c>
    </row>
    <row r="5" spans="1:15" ht="24.75" customHeight="1" thickBot="1" x14ac:dyDescent="0.25">
      <c r="A5" s="17" t="s">
        <v>3</v>
      </c>
      <c r="B5" s="3" t="s">
        <v>69</v>
      </c>
      <c r="C5" s="23" t="s">
        <v>61</v>
      </c>
      <c r="D5" s="3">
        <f>COUNTIF(入力シート!L27:L36,"&gt;=430000")</f>
        <v>0</v>
      </c>
      <c r="E5" s="3" t="s">
        <v>6</v>
      </c>
      <c r="F5" s="4">
        <f>SUMIF(入力シート!L27:L36,"&gt;=430000")</f>
        <v>0</v>
      </c>
      <c r="G5" s="1" t="s">
        <v>0</v>
      </c>
      <c r="H5" s="20" t="s">
        <v>9</v>
      </c>
      <c r="I5" s="21">
        <f>ROUNDDOWN(IF(D5=0,0,(IF(F5-430000*D5&lt;0,0,F5-430000*D5)*0.0675)),0)</f>
        <v>0</v>
      </c>
      <c r="J5" s="22" t="s">
        <v>0</v>
      </c>
    </row>
    <row r="6" spans="1:15" ht="17.399999999999999" thickTop="1" thickBot="1" x14ac:dyDescent="0.25">
      <c r="A6" s="25" t="s">
        <v>8</v>
      </c>
      <c r="B6" s="56" t="s">
        <v>70</v>
      </c>
      <c r="C6" s="57"/>
      <c r="D6" s="57"/>
      <c r="E6" s="57"/>
      <c r="F6" s="57"/>
      <c r="G6" s="58"/>
      <c r="H6" s="26" t="s">
        <v>12</v>
      </c>
      <c r="I6" s="27">
        <f>ROUNDDOWN(IF(SUM(I3:I5)&gt;660000,660000,SUM(I3:I5)),-2)</f>
        <v>18800</v>
      </c>
      <c r="J6" s="28" t="s">
        <v>0</v>
      </c>
    </row>
    <row r="7" spans="1:15" ht="34.5" customHeight="1" thickBot="1" x14ac:dyDescent="0.25">
      <c r="A7" s="5"/>
      <c r="B7" s="59"/>
      <c r="C7" s="59"/>
      <c r="D7" s="59"/>
      <c r="F7" s="29" t="s">
        <v>79</v>
      </c>
      <c r="H7" s="30" t="s">
        <v>13</v>
      </c>
      <c r="J7" s="5"/>
    </row>
    <row r="8" spans="1:15" ht="20.100000000000001" customHeight="1" thickBot="1" x14ac:dyDescent="0.25">
      <c r="A8" s="8" t="s">
        <v>14</v>
      </c>
      <c r="B8" s="9"/>
      <c r="C8" s="9"/>
      <c r="D8" s="9"/>
      <c r="E8" s="9"/>
      <c r="F8" s="9"/>
      <c r="G8" s="9"/>
      <c r="H8" s="9"/>
      <c r="I8" s="9"/>
      <c r="J8" s="10"/>
    </row>
    <row r="9" spans="1:15" ht="16.8" thickTop="1" x14ac:dyDescent="0.2">
      <c r="A9" s="11" t="s">
        <v>1</v>
      </c>
      <c r="B9" s="12" t="s">
        <v>71</v>
      </c>
      <c r="C9" s="13"/>
      <c r="D9" s="13"/>
      <c r="E9" s="13"/>
      <c r="F9" s="13"/>
      <c r="G9" s="14"/>
      <c r="H9" s="15" t="s">
        <v>10</v>
      </c>
      <c r="I9" s="39">
        <v>7600</v>
      </c>
      <c r="J9" s="16" t="s">
        <v>0</v>
      </c>
    </row>
    <row r="10" spans="1:15" ht="16.2" x14ac:dyDescent="0.2">
      <c r="A10" s="17" t="s">
        <v>2</v>
      </c>
      <c r="B10" s="18" t="s">
        <v>72</v>
      </c>
      <c r="C10" s="19"/>
      <c r="D10" s="2"/>
      <c r="E10" s="3" t="s">
        <v>5</v>
      </c>
      <c r="F10" s="4">
        <f>F4</f>
        <v>0</v>
      </c>
      <c r="G10" s="1" t="s">
        <v>7</v>
      </c>
      <c r="H10" s="20" t="s">
        <v>11</v>
      </c>
      <c r="I10" s="21">
        <f>F10*11700</f>
        <v>0</v>
      </c>
      <c r="J10" s="22" t="s">
        <v>0</v>
      </c>
    </row>
    <row r="11" spans="1:15" ht="27" customHeight="1" thickBot="1" x14ac:dyDescent="0.25">
      <c r="A11" s="17" t="s">
        <v>3</v>
      </c>
      <c r="B11" s="3" t="s">
        <v>73</v>
      </c>
      <c r="C11" s="23" t="s">
        <v>61</v>
      </c>
      <c r="D11" s="3">
        <f>D5</f>
        <v>0</v>
      </c>
      <c r="E11" s="3" t="s">
        <v>6</v>
      </c>
      <c r="F11" s="4">
        <f>F5</f>
        <v>0</v>
      </c>
      <c r="G11" s="1" t="s">
        <v>0</v>
      </c>
      <c r="H11" s="20" t="s">
        <v>9</v>
      </c>
      <c r="I11" s="21">
        <f>ROUNDDOWN(IF(D11=0,0,(IF(F11-430000*D11&lt;0,0,F11-430000*D11)*0.0278)),0)</f>
        <v>0</v>
      </c>
      <c r="J11" s="22" t="s">
        <v>0</v>
      </c>
    </row>
    <row r="12" spans="1:15" ht="17.399999999999999" thickTop="1" thickBot="1" x14ac:dyDescent="0.25">
      <c r="A12" s="25" t="s">
        <v>8</v>
      </c>
      <c r="B12" s="56" t="s">
        <v>74</v>
      </c>
      <c r="C12" s="57"/>
      <c r="D12" s="57"/>
      <c r="E12" s="57"/>
      <c r="F12" s="57"/>
      <c r="G12" s="58"/>
      <c r="H12" s="26" t="s">
        <v>17</v>
      </c>
      <c r="I12" s="27">
        <f>ROUNDDOWN(IF(SUM(I9:I11)&gt;260000,260000,SUM(I9:I11)),-2)</f>
        <v>7600</v>
      </c>
      <c r="J12" s="28" t="s">
        <v>0</v>
      </c>
    </row>
    <row r="13" spans="1:15" ht="34.5" customHeight="1" thickBot="1" x14ac:dyDescent="0.25">
      <c r="A13" s="5"/>
      <c r="B13" s="59"/>
      <c r="C13" s="59"/>
      <c r="D13" s="59"/>
      <c r="F13" s="29" t="s">
        <v>80</v>
      </c>
      <c r="H13" s="30" t="s">
        <v>13</v>
      </c>
      <c r="J13" s="5"/>
    </row>
    <row r="14" spans="1:15" ht="20.100000000000001" customHeight="1" thickBot="1" x14ac:dyDescent="0.25">
      <c r="A14" s="8" t="s">
        <v>15</v>
      </c>
      <c r="B14" s="9"/>
      <c r="C14" s="9"/>
      <c r="D14" s="9"/>
      <c r="E14" s="9"/>
      <c r="F14" s="9"/>
      <c r="G14" s="9"/>
      <c r="H14" s="9"/>
      <c r="I14" s="9"/>
      <c r="J14" s="10"/>
    </row>
    <row r="15" spans="1:15" ht="16.8" thickTop="1" x14ac:dyDescent="0.2">
      <c r="A15" s="11" t="s">
        <v>1</v>
      </c>
      <c r="B15" s="12" t="s">
        <v>62</v>
      </c>
      <c r="C15" s="13"/>
      <c r="D15" s="13"/>
      <c r="E15" s="13"/>
      <c r="F15" s="13"/>
      <c r="G15" s="14"/>
      <c r="H15" s="15" t="s">
        <v>10</v>
      </c>
      <c r="I15" s="39">
        <f>IF(F16&gt;0,5800,0)</f>
        <v>0</v>
      </c>
      <c r="J15" s="16" t="s">
        <v>0</v>
      </c>
    </row>
    <row r="16" spans="1:15" ht="16.2" x14ac:dyDescent="0.2">
      <c r="A16" s="17" t="s">
        <v>2</v>
      </c>
      <c r="B16" s="18" t="s">
        <v>72</v>
      </c>
      <c r="C16" s="19"/>
      <c r="D16" s="2"/>
      <c r="E16" s="3" t="s">
        <v>5</v>
      </c>
      <c r="F16" s="4">
        <f>COUNT(入力シート!AE27:AE36)</f>
        <v>0</v>
      </c>
      <c r="G16" s="1" t="s">
        <v>7</v>
      </c>
      <c r="H16" s="20" t="s">
        <v>11</v>
      </c>
      <c r="I16" s="21">
        <f>F16*11700</f>
        <v>0</v>
      </c>
      <c r="J16" s="22" t="s">
        <v>0</v>
      </c>
    </row>
    <row r="17" spans="1:10" ht="24.6" thickBot="1" x14ac:dyDescent="0.25">
      <c r="A17" s="17" t="s">
        <v>3</v>
      </c>
      <c r="B17" s="24" t="s">
        <v>63</v>
      </c>
      <c r="C17" s="23" t="s">
        <v>61</v>
      </c>
      <c r="D17" s="3">
        <f>COUNTIF(入力シート!AE27:AE36,"&gt;=430000")</f>
        <v>0</v>
      </c>
      <c r="E17" s="3" t="s">
        <v>16</v>
      </c>
      <c r="F17" s="4">
        <f>SUMIF(入力シート!AE27:AE36,"&gt;=430000")</f>
        <v>0</v>
      </c>
      <c r="G17" s="1" t="s">
        <v>0</v>
      </c>
      <c r="H17" s="20" t="s">
        <v>9</v>
      </c>
      <c r="I17" s="21">
        <f>ROUNDDOWN(IF(D17=0,0,(IF(F17-430000*D17&lt;0,0,F17-430000*D17)*0.0232)),0)</f>
        <v>0</v>
      </c>
      <c r="J17" s="22" t="s">
        <v>0</v>
      </c>
    </row>
    <row r="18" spans="1:10" ht="17.399999999999999" thickTop="1" thickBot="1" x14ac:dyDescent="0.25">
      <c r="A18" s="25" t="s">
        <v>8</v>
      </c>
      <c r="B18" s="56" t="s">
        <v>59</v>
      </c>
      <c r="C18" s="57"/>
      <c r="D18" s="57"/>
      <c r="E18" s="57"/>
      <c r="F18" s="57"/>
      <c r="G18" s="58"/>
      <c r="H18" s="26" t="s">
        <v>19</v>
      </c>
      <c r="I18" s="27">
        <f>ROUNDDOWN(IF(SUM(I15:I17)&gt;170000,170000,SUM(I15:I17)),-2)</f>
        <v>0</v>
      </c>
      <c r="J18" s="28" t="s">
        <v>0</v>
      </c>
    </row>
    <row r="19" spans="1:10" ht="34.5" customHeight="1" thickBot="1" x14ac:dyDescent="0.25">
      <c r="A19" s="5"/>
      <c r="B19" s="5"/>
      <c r="C19" s="5"/>
      <c r="D19" s="5"/>
      <c r="E19" s="5"/>
      <c r="F19" s="29" t="s">
        <v>60</v>
      </c>
      <c r="H19" s="30" t="s">
        <v>13</v>
      </c>
      <c r="J19" s="5"/>
    </row>
    <row r="20" spans="1:10" ht="24" customHeight="1" thickBot="1" x14ac:dyDescent="0.25">
      <c r="A20" s="5"/>
      <c r="B20" s="5"/>
      <c r="C20" s="5"/>
      <c r="D20" s="5"/>
      <c r="E20" s="53" t="s">
        <v>20</v>
      </c>
      <c r="F20" s="54"/>
      <c r="G20" s="55"/>
      <c r="H20" s="31"/>
      <c r="I20" s="32">
        <f>I6+I12+I18</f>
        <v>26400</v>
      </c>
      <c r="J20" s="33" t="s">
        <v>0</v>
      </c>
    </row>
    <row r="21" spans="1:10" ht="24" customHeight="1" thickBot="1" x14ac:dyDescent="0.25">
      <c r="A21" s="5"/>
      <c r="B21" s="5"/>
      <c r="C21" s="5"/>
      <c r="D21" s="5"/>
      <c r="E21" s="53" t="s">
        <v>18</v>
      </c>
      <c r="F21" s="54"/>
      <c r="G21" s="55"/>
      <c r="H21" s="34"/>
      <c r="I21" s="32">
        <f>ROUNDDOWN(I20/12,0)</f>
        <v>2200</v>
      </c>
      <c r="J21" s="33" t="s">
        <v>0</v>
      </c>
    </row>
    <row r="22" spans="1:10" ht="18.75" customHeight="1" x14ac:dyDescent="0.2">
      <c r="A22" s="5" t="s">
        <v>75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 ht="18.75" customHeight="1" x14ac:dyDescent="0.2">
      <c r="A23" s="5" t="s">
        <v>57</v>
      </c>
      <c r="B23" s="35"/>
      <c r="C23" s="35"/>
      <c r="D23" s="35"/>
      <c r="E23" s="35"/>
      <c r="F23" s="35"/>
      <c r="G23" s="5"/>
      <c r="H23" s="5"/>
      <c r="I23" s="5"/>
      <c r="J23" s="5"/>
    </row>
    <row r="24" spans="1:10" ht="18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</sheetData>
  <mergeCells count="8">
    <mergeCell ref="K1:O1"/>
    <mergeCell ref="E21:G21"/>
    <mergeCell ref="E20:G20"/>
    <mergeCell ref="B6:G6"/>
    <mergeCell ref="B12:G12"/>
    <mergeCell ref="B13:D13"/>
    <mergeCell ref="B7:D7"/>
    <mergeCell ref="B18:G18"/>
  </mergeCells>
  <phoneticPr fontId="3"/>
  <hyperlinks>
    <hyperlink ref="K1:M1" location="入力シート!B27" display="試算条件入力へ戻る" xr:uid="{00000000-0004-0000-0100-000000000000}"/>
  </hyperlinks>
  <pageMargins left="0.78740157480314965" right="0.78740157480314965" top="0.39370078740157483" bottom="0.39370078740157483" header="0.51181102362204722" footer="0.39370078740157483"/>
  <pageSetup paperSize="9" orientation="landscape" horizontalDpi="300" verticalDpi="300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税額試算表R７（印刷用）</vt:lpstr>
      <vt:lpstr>'税額試算表R７（印刷用）'!Print_Area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安城市役所</dc:creator>
  <cp:lastModifiedBy>板倉　佳佑</cp:lastModifiedBy>
  <cp:lastPrinted>2021-03-30T00:37:29Z</cp:lastPrinted>
  <dcterms:created xsi:type="dcterms:W3CDTF">2004-02-23T01:31:59Z</dcterms:created>
  <dcterms:modified xsi:type="dcterms:W3CDTF">2025-01-30T00:19:54Z</dcterms:modified>
</cp:coreProperties>
</file>