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30_地球温暖化対策事業\095_脱炭素にむけた新規施策\R5\02_再生可能エネルギー導入事業\06_プロポーザル関連\03_様式\240110HP掲載\"/>
    </mc:Choice>
  </mc:AlternateContent>
  <xr:revisionPtr revIDLastSave="0" documentId="13_ncr:1_{D81778EF-4D68-485A-AB54-DBC319E1C8C1}" xr6:coauthVersionLast="47" xr6:coauthVersionMax="47" xr10:uidLastSave="{00000000-0000-0000-0000-000000000000}"/>
  <bookViews>
    <workbookView xWindow="708" yWindow="0" windowWidth="19656" windowHeight="12240" xr2:uid="{00000000-000D-0000-FFFF-FFFF00000000}"/>
  </bookViews>
  <sheets>
    <sheet name="計算シート" sheetId="5" r:id="rId1"/>
  </sheets>
  <definedNames>
    <definedName name="_xlnm.Print_Area" localSheetId="0">計算シート!$A$1:$T$52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5" l="1"/>
  <c r="D11" i="5" s="1"/>
  <c r="S18" i="5"/>
  <c r="I18" i="5"/>
  <c r="J18" i="5"/>
  <c r="K18" i="5"/>
  <c r="L18" i="5"/>
  <c r="M18" i="5"/>
  <c r="N18" i="5"/>
  <c r="O18" i="5"/>
  <c r="P18" i="5"/>
  <c r="Q18" i="5"/>
  <c r="R18" i="5"/>
  <c r="S41" i="5"/>
  <c r="I41" i="5"/>
  <c r="J41" i="5"/>
  <c r="K41" i="5"/>
  <c r="L41" i="5"/>
  <c r="M41" i="5"/>
  <c r="N41" i="5"/>
  <c r="O41" i="5"/>
  <c r="P41" i="5"/>
  <c r="Q41" i="5"/>
  <c r="R41" i="5"/>
  <c r="H41" i="5"/>
  <c r="S16" i="5"/>
  <c r="S19" i="5" s="1"/>
  <c r="I16" i="5"/>
  <c r="I19" i="5" s="1"/>
  <c r="J16" i="5"/>
  <c r="J19" i="5" s="1"/>
  <c r="K16" i="5"/>
  <c r="K19" i="5" s="1"/>
  <c r="L16" i="5"/>
  <c r="L19" i="5" s="1"/>
  <c r="M16" i="5"/>
  <c r="M19" i="5" s="1"/>
  <c r="N16" i="5"/>
  <c r="N19" i="5" s="1"/>
  <c r="O16" i="5"/>
  <c r="O19" i="5" s="1"/>
  <c r="P16" i="5"/>
  <c r="P19" i="5" s="1"/>
  <c r="Q16" i="5"/>
  <c r="Q19" i="5" s="1"/>
  <c r="R16" i="5"/>
  <c r="R19" i="5" s="1"/>
  <c r="H16" i="5"/>
  <c r="S39" i="5"/>
  <c r="S42" i="5" s="1"/>
  <c r="I39" i="5"/>
  <c r="I42" i="5" s="1"/>
  <c r="J39" i="5"/>
  <c r="J42" i="5" s="1"/>
  <c r="K39" i="5"/>
  <c r="K42" i="5" s="1"/>
  <c r="L39" i="5"/>
  <c r="L42" i="5" s="1"/>
  <c r="M39" i="5"/>
  <c r="M42" i="5" s="1"/>
  <c r="N39" i="5"/>
  <c r="N42" i="5" s="1"/>
  <c r="O39" i="5"/>
  <c r="O42" i="5" s="1"/>
  <c r="P39" i="5"/>
  <c r="P42" i="5" s="1"/>
  <c r="Q39" i="5"/>
  <c r="Q42" i="5" s="1"/>
  <c r="R39" i="5"/>
  <c r="R42" i="5" s="1"/>
  <c r="H39" i="5"/>
  <c r="H42" i="5" s="1"/>
  <c r="T12" i="5"/>
  <c r="T40" i="5"/>
  <c r="D40" i="5" s="1"/>
  <c r="T35" i="5"/>
  <c r="T34" i="5"/>
  <c r="D34" i="5" s="1"/>
  <c r="D39" i="5" s="1"/>
  <c r="T16" i="5" l="1"/>
  <c r="D16" i="5"/>
  <c r="T39" i="5"/>
  <c r="D42" i="5"/>
  <c r="D12" i="5"/>
  <c r="D13" i="5" s="1"/>
  <c r="D35" i="5"/>
  <c r="T41" i="5"/>
  <c r="T42" i="5"/>
  <c r="T48" i="5"/>
  <c r="T50" i="5" s="1"/>
  <c r="T49" i="5"/>
  <c r="D36" i="5" l="1"/>
  <c r="D43" i="5" s="1"/>
  <c r="D20" i="5"/>
  <c r="L20" i="5" l="1"/>
  <c r="J20" i="5"/>
  <c r="R20" i="5"/>
  <c r="Q20" i="5"/>
  <c r="I20" i="5"/>
  <c r="O20" i="5"/>
  <c r="N20" i="5"/>
  <c r="M20" i="5"/>
  <c r="S20" i="5"/>
  <c r="P20" i="5"/>
  <c r="K20" i="5"/>
  <c r="R43" i="5"/>
  <c r="J43" i="5"/>
  <c r="P43" i="5"/>
  <c r="Q43" i="5"/>
  <c r="H43" i="5"/>
  <c r="O43" i="5"/>
  <c r="I43" i="5"/>
  <c r="K43" i="5"/>
  <c r="M43" i="5"/>
  <c r="L43" i="5"/>
  <c r="S43" i="5"/>
  <c r="N43" i="5"/>
  <c r="T43" i="5" l="1"/>
  <c r="D44" i="5" s="1"/>
  <c r="D47" i="5" l="1"/>
  <c r="D52" i="5"/>
  <c r="T17" i="5"/>
  <c r="D17" i="5" s="1"/>
  <c r="H19" i="5"/>
  <c r="H20" i="5" s="1"/>
  <c r="T20" i="5" s="1"/>
  <c r="H18" i="5"/>
  <c r="T18" i="5" s="1"/>
  <c r="D21" i="5" l="1"/>
  <c r="D19" i="5"/>
  <c r="T25" i="5"/>
  <c r="T27" i="5" s="1"/>
  <c r="T26" i="5"/>
  <c r="T19" i="5"/>
  <c r="D24" i="5" l="1"/>
  <c r="D29" i="5"/>
  <c r="H6" i="5" s="1"/>
</calcChain>
</file>

<file path=xl/sharedStrings.xml><?xml version="1.0" encoding="utf-8"?>
<sst xmlns="http://schemas.openxmlformats.org/spreadsheetml/2006/main" count="129" uniqueCount="53">
  <si>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</si>
  <si>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</si>
  <si>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</si>
  <si>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</si>
  <si>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</si>
  <si>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</si>
  <si>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</si>
  <si>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</si>
  <si>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</si>
  <si>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</si>
  <si>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</si>
  <si>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  <rPh sb="1" eb="2">
      <t>ガツ</t>
    </rPh>
    <phoneticPr fontId="3"/>
  </si>
  <si>
    <t>計</t>
    <rPh sb="0" eb="1">
      <t>ケイ</t>
    </rPh>
    <phoneticPr fontId="3"/>
  </si>
  <si>
    <t>電気料金（円）</t>
    <rPh sb="0" eb="2">
      <t>デンキ</t>
    </rPh>
    <rPh sb="2" eb="4">
      <t>リョウキン</t>
    </rPh>
    <rPh sb="5" eb="6">
      <t>エン</t>
    </rPh>
    <phoneticPr fontId="3"/>
  </si>
  <si>
    <t>PPA</t>
    <phoneticPr fontId="3"/>
  </si>
  <si>
    <t>PPA電気料金（円）</t>
    <rPh sb="3" eb="7">
      <t>デンキリョウキン</t>
    </rPh>
    <rPh sb="8" eb="9">
      <t>エン</t>
    </rPh>
    <phoneticPr fontId="3"/>
  </si>
  <si>
    <t>年間の効果</t>
    <rPh sb="0" eb="2">
      <t>ネンカン</t>
    </rPh>
    <rPh sb="3" eb="5">
      <t>コウカ</t>
    </rPh>
    <phoneticPr fontId="3"/>
  </si>
  <si>
    <t>効果量</t>
    <rPh sb="0" eb="3">
      <t>コウカリョウ</t>
    </rPh>
    <phoneticPr fontId="3"/>
  </si>
  <si>
    <t>自家消費率（％）</t>
    <rPh sb="0" eb="5">
      <t>ジカショウヒリツ</t>
    </rPh>
    <phoneticPr fontId="3"/>
  </si>
  <si>
    <t>外部調達量（kWh）</t>
    <rPh sb="0" eb="5">
      <t>ガイブチョウタツリョウ</t>
    </rPh>
    <phoneticPr fontId="2"/>
  </si>
  <si>
    <t>北部調理場　電力シミュレーション</t>
    <rPh sb="0" eb="2">
      <t>ホクブ</t>
    </rPh>
    <rPh sb="2" eb="5">
      <t>チョウリジョウ</t>
    </rPh>
    <rPh sb="6" eb="8">
      <t>デンリョク</t>
    </rPh>
    <phoneticPr fontId="3"/>
  </si>
  <si>
    <t>東部公民館　電力シミュレーション</t>
    <rPh sb="0" eb="2">
      <t>トウブ</t>
    </rPh>
    <rPh sb="2" eb="5">
      <t>コウミンカン</t>
    </rPh>
    <rPh sb="6" eb="8">
      <t>デンリョク</t>
    </rPh>
    <phoneticPr fontId="3"/>
  </si>
  <si>
    <t>外部調達</t>
    <rPh sb="0" eb="4">
      <t>ガイブチョウタツ</t>
    </rPh>
    <phoneticPr fontId="2"/>
  </si>
  <si>
    <t>電気自家消費量（kWh）</t>
    <rPh sb="0" eb="2">
      <t>デンキ</t>
    </rPh>
    <rPh sb="2" eb="7">
      <t>ジカショウヒリョウ</t>
    </rPh>
    <phoneticPr fontId="3"/>
  </si>
  <si>
    <t>二酸化炭素排出削減量（t-CO2）</t>
    <rPh sb="0" eb="3">
      <t>ニサンカ</t>
    </rPh>
    <rPh sb="3" eb="5">
      <t>タンソ</t>
    </rPh>
    <rPh sb="5" eb="7">
      <t>ハイシュツ</t>
    </rPh>
    <rPh sb="7" eb="9">
      <t>サクゲン</t>
    </rPh>
    <rPh sb="9" eb="10">
      <t>リョウ</t>
    </rPh>
    <phoneticPr fontId="3"/>
  </si>
  <si>
    <t>＜PPA提案＞</t>
    <rPh sb="4" eb="6">
      <t>テイアン</t>
    </rPh>
    <phoneticPr fontId="3"/>
  </si>
  <si>
    <t>外部調達</t>
    <rPh sb="0" eb="4">
      <t>ガイブチョウタツ</t>
    </rPh>
    <phoneticPr fontId="3"/>
  </si>
  <si>
    <t>＜PPA導入効果＞</t>
    <rPh sb="4" eb="6">
      <t>ドウニュウ</t>
    </rPh>
    <rPh sb="6" eb="8">
      <t>コウカ</t>
    </rPh>
    <phoneticPr fontId="2"/>
  </si>
  <si>
    <t>＜内訳＞</t>
    <rPh sb="1" eb="3">
      <t>ウチワケ</t>
    </rPh>
    <phoneticPr fontId="2"/>
  </si>
  <si>
    <t>外部調達電気料金（円）</t>
    <rPh sb="0" eb="4">
      <t>ガイブチョウタツ</t>
    </rPh>
    <rPh sb="4" eb="6">
      <t>デンキ</t>
    </rPh>
    <rPh sb="6" eb="8">
      <t>リョウキン</t>
    </rPh>
    <rPh sb="9" eb="10">
      <t>エン</t>
    </rPh>
    <phoneticPr fontId="3"/>
  </si>
  <si>
    <t>基準年間電気料金（円）…②</t>
    <rPh sb="0" eb="2">
      <t>キジュン</t>
    </rPh>
    <rPh sb="2" eb="4">
      <t>ネンカン</t>
    </rPh>
    <rPh sb="4" eb="8">
      <t>デンキリョウキン</t>
    </rPh>
    <rPh sb="9" eb="10">
      <t>エン</t>
    </rPh>
    <phoneticPr fontId="3"/>
  </si>
  <si>
    <t>PPAによる電力供給量（kWh）…④</t>
    <rPh sb="6" eb="11">
      <t>デンリョクキョウキュウリョウ</t>
    </rPh>
    <phoneticPr fontId="3"/>
  </si>
  <si>
    <t>PPA提案単価（円）…⑤</t>
    <rPh sb="3" eb="5">
      <t>テイアン</t>
    </rPh>
    <rPh sb="5" eb="7">
      <t>タンカ</t>
    </rPh>
    <rPh sb="8" eb="9">
      <t>エン</t>
    </rPh>
    <phoneticPr fontId="3"/>
  </si>
  <si>
    <t>単価（円/kWh）…③</t>
    <rPh sb="0" eb="2">
      <t>タンカ</t>
    </rPh>
    <rPh sb="3" eb="4">
      <t>エン</t>
    </rPh>
    <phoneticPr fontId="3"/>
  </si>
  <si>
    <t>不足分電気購入量（kWh）…⑥（＝①-④）</t>
    <rPh sb="0" eb="3">
      <t>フソクブン</t>
    </rPh>
    <rPh sb="3" eb="8">
      <t>デンキコウニュウリョウ</t>
    </rPh>
    <phoneticPr fontId="3"/>
  </si>
  <si>
    <r>
      <t>提案年間電気料金（円）</t>
    </r>
    <r>
      <rPr>
        <sz val="11"/>
        <color rgb="FFFF0000"/>
        <rFont val="Meiryo UI"/>
        <family val="3"/>
        <charset val="128"/>
      </rPr>
      <t>（PPA+外部調達）</t>
    </r>
    <r>
      <rPr>
        <sz val="11"/>
        <color theme="1"/>
        <rFont val="Meiryo UI"/>
        <family val="3"/>
        <charset val="128"/>
      </rPr>
      <t>…⑦</t>
    </r>
    <rPh sb="0" eb="2">
      <t>テイアン</t>
    </rPh>
    <rPh sb="2" eb="4">
      <t>ネンカン</t>
    </rPh>
    <rPh sb="4" eb="8">
      <t>デンキリョウキン</t>
    </rPh>
    <rPh sb="9" eb="10">
      <t>エン</t>
    </rPh>
    <rPh sb="16" eb="20">
      <t>ガイブチョウタツ</t>
    </rPh>
    <phoneticPr fontId="3"/>
  </si>
  <si>
    <t>シミュレーションによる
2施設の黒字額（20年間）</t>
    <rPh sb="13" eb="15">
      <t>シセツ</t>
    </rPh>
    <rPh sb="16" eb="18">
      <t>クロジ</t>
    </rPh>
    <rPh sb="18" eb="19">
      <t>ガク</t>
    </rPh>
    <rPh sb="22" eb="24">
      <t>ネンカン</t>
    </rPh>
    <phoneticPr fontId="2"/>
  </si>
  <si>
    <t>※1,000円未満切り捨て</t>
    <rPh sb="6" eb="7">
      <t>エン</t>
    </rPh>
    <rPh sb="7" eb="9">
      <t>ミマン</t>
    </rPh>
    <rPh sb="9" eb="10">
      <t>キ</t>
    </rPh>
    <rPh sb="11" eb="12">
      <t>ス</t>
    </rPh>
    <phoneticPr fontId="2"/>
  </si>
  <si>
    <t>施設使用電力量（kWh）…①</t>
    <rPh sb="0" eb="2">
      <t>シセツ</t>
    </rPh>
    <rPh sb="2" eb="4">
      <t>シヨウ</t>
    </rPh>
    <rPh sb="4" eb="6">
      <t>デンリョク</t>
    </rPh>
    <rPh sb="6" eb="7">
      <t>リョウ</t>
    </rPh>
    <phoneticPr fontId="3"/>
  </si>
  <si>
    <t>使用電力量（kWh）</t>
    <rPh sb="0" eb="2">
      <t>シヨウ</t>
    </rPh>
    <rPh sb="2" eb="4">
      <t>デンリョク</t>
    </rPh>
    <rPh sb="4" eb="5">
      <t>リョウ</t>
    </rPh>
    <phoneticPr fontId="3"/>
  </si>
  <si>
    <t>PPA電力供給量（kWh）</t>
    <rPh sb="3" eb="5">
      <t>デンリョク</t>
    </rPh>
    <rPh sb="5" eb="7">
      <t>キョウキュウ</t>
    </rPh>
    <rPh sb="7" eb="8">
      <t>リョウ</t>
    </rPh>
    <phoneticPr fontId="3"/>
  </si>
  <si>
    <t>＜基準値＞R4実績より</t>
    <rPh sb="1" eb="3">
      <t>キジュン</t>
    </rPh>
    <rPh sb="3" eb="4">
      <t>アタイ</t>
    </rPh>
    <rPh sb="7" eb="9">
      <t>ジッセキ</t>
    </rPh>
    <phoneticPr fontId="3"/>
  </si>
  <si>
    <t>※排出係数（0.000459）</t>
    <rPh sb="1" eb="5">
      <t>ハイシュツケイスウ</t>
    </rPh>
    <phoneticPr fontId="3"/>
  </si>
  <si>
    <t>様式６</t>
    <rPh sb="0" eb="2">
      <t>ヨウシキ</t>
    </rPh>
    <phoneticPr fontId="2"/>
  </si>
  <si>
    <t>電気料金シミュレーション表</t>
    <rPh sb="0" eb="4">
      <t>デンキリョウキン</t>
    </rPh>
    <rPh sb="12" eb="13">
      <t>ヒョウ</t>
    </rPh>
    <phoneticPr fontId="2"/>
  </si>
  <si>
    <t>PPA設備運転期間（年）…⑨</t>
    <rPh sb="3" eb="5">
      <t>セツビ</t>
    </rPh>
    <rPh sb="5" eb="7">
      <t>ウンテン</t>
    </rPh>
    <rPh sb="7" eb="9">
      <t>キカン</t>
    </rPh>
    <rPh sb="10" eb="11">
      <t>ネン</t>
    </rPh>
    <phoneticPr fontId="2"/>
  </si>
  <si>
    <t>基準年間電気料金から黒字化される額（円/年）…⑧
（＝②-⑦-537）</t>
    <rPh sb="2" eb="4">
      <t>ネンカン</t>
    </rPh>
    <rPh sb="10" eb="12">
      <t>クロジ</t>
    </rPh>
    <rPh sb="12" eb="13">
      <t>カ</t>
    </rPh>
    <rPh sb="16" eb="17">
      <t>ガク</t>
    </rPh>
    <rPh sb="18" eb="19">
      <t>エン</t>
    </rPh>
    <rPh sb="20" eb="21">
      <t>ネン</t>
    </rPh>
    <phoneticPr fontId="2"/>
  </si>
  <si>
    <t>20年間の黒字額（円）…⑩</t>
    <rPh sb="2" eb="4">
      <t>ネンカン</t>
    </rPh>
    <rPh sb="5" eb="8">
      <t>クロジガク</t>
    </rPh>
    <rPh sb="9" eb="10">
      <t>エン</t>
    </rPh>
    <phoneticPr fontId="2"/>
  </si>
  <si>
    <t>基準年間電気料金から黒字化される額（円/年）…⑧
（＝②-⑦-5,547）</t>
    <rPh sb="2" eb="4">
      <t>ネンカン</t>
    </rPh>
    <rPh sb="10" eb="12">
      <t>クロジ</t>
    </rPh>
    <rPh sb="12" eb="13">
      <t>カ</t>
    </rPh>
    <rPh sb="16" eb="17">
      <t>ガク</t>
    </rPh>
    <rPh sb="18" eb="19">
      <t>エン</t>
    </rPh>
    <rPh sb="20" eb="21">
      <t>ネン</t>
    </rPh>
    <phoneticPr fontId="2"/>
  </si>
  <si>
    <t>単価（円/kWh）…③（＝②/①）</t>
    <rPh sb="0" eb="2">
      <t>タンカ</t>
    </rPh>
    <rPh sb="3" eb="4">
      <t>エン</t>
    </rPh>
    <phoneticPr fontId="3"/>
  </si>
  <si>
    <t>〇称号又は名称：</t>
    <rPh sb="1" eb="3">
      <t>ショウゴウ</t>
    </rPh>
    <rPh sb="3" eb="4">
      <t>マタ</t>
    </rPh>
    <rPh sb="5" eb="7">
      <t>メイショウ</t>
    </rPh>
    <phoneticPr fontId="2"/>
  </si>
  <si>
    <t>〇所在地：</t>
    <rPh sb="1" eb="4">
      <t>ショザイチ</t>
    </rPh>
    <phoneticPr fontId="2"/>
  </si>
  <si>
    <t>〇代表者氏名：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</si>
</sst>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_ "/>
    <numFmt numFmtId="178" formatCode="#,##0;&quot;▲ &quot;#,##0"/>
    <numFmt numFmtId="179" formatCode="0.00_);[Red]\(0.00\)"/>
    <numFmt numFmtId="180" formatCode="#,##0_);[Red]\(#,##0\)"/>
    <numFmt numFmtId="181" formatCode="#,##0.00_);[Red]\(#,##0.00\)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Meiryo UI"/>
      <family val="2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9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5">
    <xf numFmtId="0" fontId="0" fillId="0" borderId="0" xfId="0"/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3" borderId="17" xfId="0" applyNumberFormat="1" applyFont="1" applyFill="1" applyBorder="1" applyAlignment="1" applyProtection="1">
      <alignment vertical="center"/>
      <protection locked="0"/>
    </xf>
    <xf numFmtId="179" fontId="6" fillId="3" borderId="10" xfId="1" applyNumberFormat="1" applyFont="1" applyFill="1" applyBorder="1" applyAlignment="1" applyProtection="1">
      <alignment vertical="center"/>
      <protection locked="0"/>
    </xf>
    <xf numFmtId="181" fontId="6" fillId="3" borderId="10" xfId="1" applyNumberFormat="1" applyFont="1" applyFill="1" applyBorder="1" applyAlignment="1" applyProtection="1">
      <alignment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180" fontId="6" fillId="0" borderId="1" xfId="1" applyNumberFormat="1" applyFont="1" applyFill="1" applyBorder="1" applyAlignment="1" applyProtection="1">
      <alignment vertical="center"/>
    </xf>
    <xf numFmtId="180" fontId="6" fillId="0" borderId="1" xfId="7" applyNumberFormat="1" applyFont="1" applyFill="1" applyBorder="1" applyAlignment="1" applyProtection="1">
      <alignment vertical="center"/>
    </xf>
    <xf numFmtId="176" fontId="6" fillId="0" borderId="3" xfId="0" applyNumberFormat="1" applyFont="1" applyBorder="1" applyAlignment="1" applyProtection="1">
      <alignment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6" fillId="2" borderId="3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textRotation="255"/>
    </xf>
    <xf numFmtId="180" fontId="6" fillId="0" borderId="7" xfId="7" applyNumberFormat="1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176" fontId="6" fillId="0" borderId="9" xfId="0" applyNumberFormat="1" applyFont="1" applyBorder="1" applyAlignment="1" applyProtection="1">
      <alignment vertical="center"/>
    </xf>
    <xf numFmtId="180" fontId="6" fillId="0" borderId="9" xfId="1" applyNumberFormat="1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76" fontId="6" fillId="0" borderId="0" xfId="0" applyNumberFormat="1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center" vertical="center"/>
    </xf>
    <xf numFmtId="180" fontId="6" fillId="0" borderId="1" xfId="0" applyNumberFormat="1" applyFont="1" applyFill="1" applyBorder="1" applyAlignment="1" applyProtection="1">
      <alignment vertical="center"/>
    </xf>
    <xf numFmtId="179" fontId="6" fillId="0" borderId="1" xfId="2" applyNumberFormat="1" applyFont="1" applyFill="1" applyBorder="1" applyAlignment="1" applyProtection="1">
      <alignment vertical="center"/>
    </xf>
    <xf numFmtId="179" fontId="6" fillId="0" borderId="1" xfId="0" applyNumberFormat="1" applyFont="1" applyFill="1" applyBorder="1" applyAlignment="1" applyProtection="1">
      <alignment vertical="center"/>
    </xf>
    <xf numFmtId="38" fontId="4" fillId="4" borderId="9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180" fontId="12" fillId="0" borderId="1" xfId="1" applyNumberFormat="1" applyFont="1" applyBorder="1" applyAlignment="1" applyProtection="1">
      <alignment vertical="center"/>
    </xf>
    <xf numFmtId="180" fontId="12" fillId="0" borderId="1" xfId="7" applyNumberFormat="1" applyFont="1" applyBorder="1" applyAlignment="1" applyProtection="1">
      <alignment vertical="center"/>
    </xf>
    <xf numFmtId="180" fontId="12" fillId="0" borderId="7" xfId="1" applyNumberFormat="1" applyFont="1" applyBorder="1" applyAlignment="1" applyProtection="1">
      <alignment vertical="center"/>
    </xf>
    <xf numFmtId="180" fontId="6" fillId="0" borderId="7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38" fontId="6" fillId="0" borderId="0" xfId="1" applyFont="1" applyBorder="1" applyAlignment="1" applyProtection="1">
      <alignment horizontal="left" vertical="center"/>
    </xf>
    <xf numFmtId="179" fontId="6" fillId="0" borderId="0" xfId="2" applyNumberFormat="1" applyFont="1" applyFill="1" applyBorder="1" applyAlignment="1" applyProtection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178" fontId="6" fillId="2" borderId="1" xfId="0" applyNumberFormat="1" applyFont="1" applyFill="1" applyBorder="1" applyAlignment="1" applyProtection="1">
      <alignment vertical="center" shrinkToFit="1"/>
    </xf>
    <xf numFmtId="178" fontId="6" fillId="2" borderId="7" xfId="0" applyNumberFormat="1" applyFont="1" applyFill="1" applyBorder="1" applyAlignment="1" applyProtection="1">
      <alignment vertical="center" shrinkToFit="1"/>
    </xf>
    <xf numFmtId="0" fontId="6" fillId="0" borderId="2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vertical="center"/>
    </xf>
    <xf numFmtId="178" fontId="5" fillId="4" borderId="11" xfId="0" applyNumberFormat="1" applyFont="1" applyFill="1" applyBorder="1" applyAlignment="1" applyProtection="1">
      <alignment vertical="center"/>
    </xf>
    <xf numFmtId="178" fontId="5" fillId="4" borderId="12" xfId="0" applyNumberFormat="1" applyFont="1" applyFill="1" applyBorder="1" applyAlignment="1" applyProtection="1">
      <alignment vertical="center"/>
    </xf>
    <xf numFmtId="178" fontId="5" fillId="4" borderId="13" xfId="0" applyNumberFormat="1" applyFont="1" applyFill="1" applyBorder="1" applyAlignment="1" applyProtection="1">
      <alignment vertical="center"/>
    </xf>
    <xf numFmtId="178" fontId="5" fillId="4" borderId="14" xfId="0" applyNumberFormat="1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</cellXfs>
  <cellStyles count="29">
    <cellStyle name="パーセント" xfId="2" builtinId="5"/>
    <cellStyle name="パーセント 2" xfId="4" xr:uid="{09E16DB3-B888-4CFA-9F7B-30342EAF86B9}"/>
    <cellStyle name="パーセント 3" xfId="5" xr:uid="{82FDF02C-F8F6-4F23-B6E3-F33264FD36B4}"/>
    <cellStyle name="桁区切り" xfId="1" builtinId="6"/>
    <cellStyle name="桁区切り 10" xfId="7" xr:uid="{EEA7D607-8C4C-4961-9B4E-65044CEFF34C}"/>
    <cellStyle name="桁区切り 11" xfId="8" xr:uid="{41A9B371-119E-4895-98B7-207AE6FFACA1}"/>
    <cellStyle name="桁区切り 12" xfId="9" xr:uid="{0AEA855C-55F6-47B9-AFF3-2D9EF02DF321}"/>
    <cellStyle name="桁区切り 13" xfId="6" xr:uid="{1B3E1B1F-9C35-4ECC-9419-0FAA54B34C39}"/>
    <cellStyle name="桁区切り 14" xfId="10" xr:uid="{F390ED2A-9F1F-41CD-B9CE-61E1A6A7B253}"/>
    <cellStyle name="桁区切り 2" xfId="11" xr:uid="{40A1B1CB-94AF-45DF-8AD3-28F071F74545}"/>
    <cellStyle name="桁区切り 3" xfId="12" xr:uid="{77EA0C20-7CD2-456D-A393-AC30854904BF}"/>
    <cellStyle name="桁区切り 4" xfId="13" xr:uid="{79AC81EB-B224-4A3B-9BF6-26008E8D8F27}"/>
    <cellStyle name="桁区切り 5" xfId="14" xr:uid="{533F6341-215F-4B18-8225-CFBC9AEEFAA5}"/>
    <cellStyle name="桁区切り 6" xfId="15" xr:uid="{8B0BCFB1-4141-4A20-9009-A58F02E99347}"/>
    <cellStyle name="桁区切り 7" xfId="16" xr:uid="{966BD33F-3ADB-4E2D-8E08-9CB524D3F50E}"/>
    <cellStyle name="桁区切り 8" xfId="17" xr:uid="{A2BEF9A0-D2C1-4E72-8EEE-869F752036A6}"/>
    <cellStyle name="桁区切り 9" xfId="18" xr:uid="{69D991B3-8B9F-4B93-AAFE-F007FD271CD2}"/>
    <cellStyle name="標準" xfId="0" builtinId="0"/>
    <cellStyle name="標準 10" xfId="19" xr:uid="{C10A00AC-81BA-400F-A5F3-BACD4A954FF9}"/>
    <cellStyle name="標準 11" xfId="20" xr:uid="{756F24F9-053C-4261-A90B-CEC8EE1C4946}"/>
    <cellStyle name="標準 12" xfId="3" xr:uid="{B7E0A873-F8A6-4898-BC0D-C4CF37217251}"/>
    <cellStyle name="標準 2" xfId="21" xr:uid="{B8907464-CC86-4322-81BF-FF6275B22FBE}"/>
    <cellStyle name="標準 3" xfId="22" xr:uid="{0A351EAA-2765-4461-8E0D-6BD4B68E4738}"/>
    <cellStyle name="標準 4" xfId="23" xr:uid="{6191A2DF-8D19-4F32-A667-C5DFBF672B02}"/>
    <cellStyle name="標準 5" xfId="24" xr:uid="{01B9C69D-85BE-4CC5-8C95-2C7081EC35A6}"/>
    <cellStyle name="標準 6" xfId="25" xr:uid="{07FBD2A6-DA36-4456-995B-E1DC093B0A75}"/>
    <cellStyle name="標準 7" xfId="26" xr:uid="{6F291C7B-0F2B-4369-9D4F-B224E46DA080}"/>
    <cellStyle name="標準 8" xfId="27" xr:uid="{D320E0CE-77D9-4148-9904-380F0EFBCBCE}"/>
    <cellStyle name="標準 9" xfId="28" xr:uid="{5B7DBDDE-36B6-482E-9FE0-7C4DDE67DED2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702448</xdr:colOff>
      <xdr:row>4</xdr:row>
      <xdr:rowOff>188259</xdr:rowOff>
    </xdr:from>
    <xdr:to>
      <xdr:col>19</xdr:col>
      <xdr:colOff>851647</xdr:colOff>
      <xdr:row>6</xdr:row>
      <xdr:rowOff>251012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411E83-7564-4A55-8FE9-ED62C571599D}"/>
            </a:ext>
          </a:extLst>
        </xdr:cNvPr>
        <xdr:cNvSpPr txBox="1"/>
      </xdr:nvSpPr>
      <xdr:spPr>
        <a:xfrm>
          <a:off x="14068824" y="1371600"/>
          <a:ext cx="5474235" cy="654424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料金は全て税込表示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市は、今後基準値（</a:t>
          </a:r>
          <a:r>
            <a:rPr lang="en-US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R4</a:t>
          </a:r>
          <a:r>
            <a:rPr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実績）の</a:t>
          </a:r>
          <a:r>
            <a:rPr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使用電力量を上回り、又は下回ることができる。</a:t>
          </a:r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313763</xdr:colOff>
      <xdr:row>45</xdr:row>
      <xdr:rowOff>293913</xdr:rowOff>
    </xdr:from>
    <xdr:to>
      <xdr:col>15</xdr:col>
      <xdr:colOff>631371</xdr:colOff>
      <xdr:row>49</xdr:row>
      <xdr:rowOff>8965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8A34B06-046A-4519-9B9A-A77C0CEE482F}"/>
            </a:ext>
          </a:extLst>
        </xdr:cNvPr>
        <xdr:cNvSpPr txBox="1"/>
      </xdr:nvSpPr>
      <xdr:spPr>
        <a:xfrm>
          <a:off x="5414681" y="13310666"/>
          <a:ext cx="10358078" cy="898393"/>
        </a:xfrm>
        <a:prstGeom prst="rect">
          <a:avLst/>
        </a:prstGeom>
        <a:solidFill>
          <a:schemeClr val="bg2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u="sng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基準年間電気料金から黒字化される額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の端数調整について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③「単価」は、②「基準年間電気料金」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①「施設使用電力量」の結果を端数調整しています。その結果、③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①＝②とならず、⑧について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-5,547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円の差額が生じます。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そのため、⑧「基準年間電気料金から黒字化される額」では、あらかじめ差額の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5,547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円を差し引いています。</a:t>
          </a:r>
        </a:p>
      </xdr:txBody>
    </xdr:sp>
    <xdr:clientData/>
  </xdr:twoCellAnchor>
  <xdr:twoCellAnchor>
    <xdr:from>
      <xdr:col>4</xdr:col>
      <xdr:colOff>9727</xdr:colOff>
      <xdr:row>24</xdr:row>
      <xdr:rowOff>298314</xdr:rowOff>
    </xdr:from>
    <xdr:to>
      <xdr:col>5</xdr:col>
      <xdr:colOff>0</xdr:colOff>
      <xdr:row>25</xdr:row>
      <xdr:rowOff>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134CF403-636F-4097-B75F-DA61C9F49710}"/>
            </a:ext>
          </a:extLst>
        </xdr:cNvPr>
        <xdr:cNvCxnSpPr>
          <a:cxnSpLocks/>
        </xdr:cNvCxnSpPr>
      </xdr:nvCxnSpPr>
      <xdr:spPr>
        <a:xfrm flipV="1">
          <a:off x="5113506" y="12529225"/>
          <a:ext cx="301558" cy="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301558</xdr:colOff>
      <xdr:row>48</xdr:row>
      <xdr:rowOff>1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75C40DD1-06AC-45C7-9DC1-86190AD17E00}"/>
            </a:ext>
          </a:extLst>
        </xdr:cNvPr>
        <xdr:cNvCxnSpPr/>
      </xdr:nvCxnSpPr>
      <xdr:spPr>
        <a:xfrm flipV="1">
          <a:off x="5103779" y="5966298"/>
          <a:ext cx="301558" cy="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206189</xdr:colOff>
      <xdr:row>44</xdr:row>
      <xdr:rowOff>21770</xdr:rowOff>
    </xdr:from>
    <xdr:to>
      <xdr:col>7</xdr:col>
      <xdr:colOff>44824</xdr:colOff>
      <xdr:row>45</xdr:row>
      <xdr:rowOff>152399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60B6B87-0BD3-40E1-A16D-5826EA8960EC}"/>
            </a:ext>
          </a:extLst>
        </xdr:cNvPr>
        <xdr:cNvSpPr txBox="1"/>
      </xdr:nvSpPr>
      <xdr:spPr>
        <a:xfrm>
          <a:off x="5620871" y="13038523"/>
          <a:ext cx="2465294" cy="42646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【A】PPA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提案単価を記入してください。</a:t>
          </a:r>
        </a:p>
      </xdr:txBody>
    </xdr:sp>
    <xdr:clientData/>
  </xdr:twoCellAnchor>
  <xdr:twoCellAnchor>
    <xdr:from>
      <xdr:col>7</xdr:col>
      <xdr:colOff>413657</xdr:colOff>
      <xdr:row>44</xdr:row>
      <xdr:rowOff>21771</xdr:rowOff>
    </xdr:from>
    <xdr:to>
      <xdr:col>11</xdr:col>
      <xdr:colOff>143435</xdr:colOff>
      <xdr:row>45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D4DC174-8921-40C5-8A22-A592A9FF37BE}"/>
            </a:ext>
          </a:extLst>
        </xdr:cNvPr>
        <xdr:cNvSpPr txBox="1"/>
      </xdr:nvSpPr>
      <xdr:spPr>
        <a:xfrm>
          <a:off x="8454998" y="13038524"/>
          <a:ext cx="3279802" cy="42646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【B】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想定される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PPA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電力供給量を記入してください。</a:t>
          </a: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15</xdr:col>
      <xdr:colOff>631372</xdr:colOff>
      <xdr:row>25</xdr:row>
      <xdr:rowOff>286871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3CA768-1ACB-4393-9060-CCEEFDEB9B90}"/>
            </a:ext>
          </a:extLst>
        </xdr:cNvPr>
        <xdr:cNvSpPr txBox="1"/>
      </xdr:nvSpPr>
      <xdr:spPr>
        <a:xfrm>
          <a:off x="5414682" y="6804212"/>
          <a:ext cx="10358078" cy="878541"/>
        </a:xfrm>
        <a:prstGeom prst="rect">
          <a:avLst/>
        </a:prstGeom>
        <a:solidFill>
          <a:schemeClr val="bg2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u="sng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基準年間電気料金から黒字化される額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の端数調整について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③「単価」は、②「基準年間電気料金」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①「施設使用電力量」の結果を端数調整しています。その結果、③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①＝②とならず、⑧について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-537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円の差額が生じます。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そのため、⑧「基準年間電気料金から黒字化される額」では、あらかじめ差額の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537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円を差し引いています。</a:t>
          </a:r>
        </a:p>
      </xdr:txBody>
    </xdr:sp>
    <xdr:clientData/>
  </xdr:twoCellAnchor>
  <xdr:twoCellAnchor>
    <xdr:from>
      <xdr:col>4</xdr:col>
      <xdr:colOff>35859</xdr:colOff>
      <xdr:row>40</xdr:row>
      <xdr:rowOff>197223</xdr:rowOff>
    </xdr:from>
    <xdr:to>
      <xdr:col>5</xdr:col>
      <xdr:colOff>206189</xdr:colOff>
      <xdr:row>44</xdr:row>
      <xdr:rowOff>235002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5C9358C6-88FF-44AA-A6E9-27879595B875}"/>
            </a:ext>
          </a:extLst>
        </xdr:cNvPr>
        <xdr:cNvCxnSpPr>
          <a:stCxn id="7" idx="1"/>
        </xdr:cNvCxnSpPr>
      </xdr:nvCxnSpPr>
      <xdr:spPr>
        <a:xfrm flipH="1" flipV="1">
          <a:off x="5136777" y="12030635"/>
          <a:ext cx="484094" cy="122112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1730832</xdr:colOff>
      <xdr:row>39</xdr:row>
      <xdr:rowOff>185058</xdr:rowOff>
    </xdr:from>
    <xdr:to>
      <xdr:col>7</xdr:col>
      <xdr:colOff>413657</xdr:colOff>
      <xdr:row>44</xdr:row>
      <xdr:rowOff>235003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9BF75C1F-2A2E-42D1-9E54-DA2EC022C0DA}"/>
            </a:ext>
          </a:extLst>
        </xdr:cNvPr>
        <xdr:cNvCxnSpPr>
          <a:stCxn id="8" idx="1"/>
        </xdr:cNvCxnSpPr>
      </xdr:nvCxnSpPr>
      <xdr:spPr>
        <a:xfrm flipH="1" flipV="1">
          <a:off x="7522032" y="11722634"/>
          <a:ext cx="932966" cy="1529122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233083</xdr:colOff>
      <xdr:row>21</xdr:row>
      <xdr:rowOff>65313</xdr:rowOff>
    </xdr:from>
    <xdr:to>
      <xdr:col>7</xdr:col>
      <xdr:colOff>98612</xdr:colOff>
      <xdr:row>22</xdr:row>
      <xdr:rowOff>195942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BEA9C32-3CFD-4977-9A0C-F190CB996D0D}"/>
            </a:ext>
          </a:extLst>
        </xdr:cNvPr>
        <xdr:cNvSpPr txBox="1"/>
      </xdr:nvSpPr>
      <xdr:spPr>
        <a:xfrm>
          <a:off x="5647765" y="6277854"/>
          <a:ext cx="2492188" cy="42646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【A】PPA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提案単価を記入してください。</a:t>
          </a:r>
        </a:p>
      </xdr:txBody>
    </xdr:sp>
    <xdr:clientData/>
  </xdr:twoCellAnchor>
  <xdr:twoCellAnchor>
    <xdr:from>
      <xdr:col>4</xdr:col>
      <xdr:colOff>21773</xdr:colOff>
      <xdr:row>17</xdr:row>
      <xdr:rowOff>174172</xdr:rowOff>
    </xdr:from>
    <xdr:to>
      <xdr:col>5</xdr:col>
      <xdr:colOff>233083</xdr:colOff>
      <xdr:row>21</xdr:row>
      <xdr:rowOff>278545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557CF1AA-52B4-4882-8412-D67AC40900A1}"/>
            </a:ext>
          </a:extLst>
        </xdr:cNvPr>
        <xdr:cNvCxnSpPr>
          <a:stCxn id="32" idx="1"/>
        </xdr:cNvCxnSpPr>
      </xdr:nvCxnSpPr>
      <xdr:spPr>
        <a:xfrm flipH="1" flipV="1">
          <a:off x="5122691" y="5203372"/>
          <a:ext cx="525074" cy="128771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359226</xdr:colOff>
      <xdr:row>21</xdr:row>
      <xdr:rowOff>54430</xdr:rowOff>
    </xdr:from>
    <xdr:to>
      <xdr:col>11</xdr:col>
      <xdr:colOff>108856</xdr:colOff>
      <xdr:row>22</xdr:row>
      <xdr:rowOff>185059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023A2CA-7EDD-498A-806E-5B209FA80D4D}"/>
            </a:ext>
          </a:extLst>
        </xdr:cNvPr>
        <xdr:cNvSpPr txBox="1"/>
      </xdr:nvSpPr>
      <xdr:spPr>
        <a:xfrm>
          <a:off x="8403769" y="6226630"/>
          <a:ext cx="3276601" cy="4245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【B】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想定される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PPA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電力供給量を記入してください。</a:t>
          </a:r>
        </a:p>
      </xdr:txBody>
    </xdr:sp>
    <xdr:clientData/>
  </xdr:twoCellAnchor>
  <xdr:twoCellAnchor>
    <xdr:from>
      <xdr:col>6</xdr:col>
      <xdr:colOff>1676401</xdr:colOff>
      <xdr:row>16</xdr:row>
      <xdr:rowOff>217717</xdr:rowOff>
    </xdr:from>
    <xdr:to>
      <xdr:col>7</xdr:col>
      <xdr:colOff>359226</xdr:colOff>
      <xdr:row>21</xdr:row>
      <xdr:rowOff>266702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EF72FF17-5544-4F0B-864B-1A00994DE1C7}"/>
            </a:ext>
          </a:extLst>
        </xdr:cNvPr>
        <xdr:cNvCxnSpPr>
          <a:stCxn id="34" idx="1"/>
        </xdr:cNvCxnSpPr>
      </xdr:nvCxnSpPr>
      <xdr:spPr>
        <a:xfrm flipH="1" flipV="1">
          <a:off x="7467601" y="4920346"/>
          <a:ext cx="936168" cy="151855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2559</xdr:colOff>
      <xdr:row>2</xdr:row>
      <xdr:rowOff>125505</xdr:rowOff>
    </xdr:from>
    <xdr:to>
      <xdr:col>10</xdr:col>
      <xdr:colOff>618563</xdr:colOff>
      <xdr:row>3</xdr:row>
      <xdr:rowOff>268940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DD587E1-BEAC-4419-881D-6C9FB8130262}"/>
            </a:ext>
          </a:extLst>
        </xdr:cNvPr>
        <xdr:cNvSpPr txBox="1"/>
      </xdr:nvSpPr>
      <xdr:spPr>
        <a:xfrm>
          <a:off x="5417241" y="717176"/>
          <a:ext cx="5905181" cy="4392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各施設、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【A】【B】【C】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を入力のうえで提出してください。</a:t>
          </a:r>
        </a:p>
      </xdr:txBody>
    </xdr:sp>
    <xdr:clientData/>
  </xdr:twoCellAnchor>
  <xdr:twoCellAnchor>
    <xdr:from>
      <xdr:col>5</xdr:col>
      <xdr:colOff>348342</xdr:colOff>
      <xdr:row>26</xdr:row>
      <xdr:rowOff>239484</xdr:rowOff>
    </xdr:from>
    <xdr:to>
      <xdr:col>8</xdr:col>
      <xdr:colOff>412377</xdr:colOff>
      <xdr:row>28</xdr:row>
      <xdr:rowOff>76198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E5E457B-32B3-48C6-9392-2B92AB40CC7F}"/>
            </a:ext>
          </a:extLst>
        </xdr:cNvPr>
        <xdr:cNvSpPr txBox="1"/>
      </xdr:nvSpPr>
      <xdr:spPr>
        <a:xfrm>
          <a:off x="5763024" y="7931202"/>
          <a:ext cx="3578200" cy="42838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【C】PPA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設備運転期間（年数）を記入してください。</a:t>
          </a:r>
        </a:p>
      </xdr:txBody>
    </xdr:sp>
    <xdr:clientData/>
  </xdr:twoCellAnchor>
  <xdr:twoCellAnchor>
    <xdr:from>
      <xdr:col>4</xdr:col>
      <xdr:colOff>1</xdr:colOff>
      <xdr:row>27</xdr:row>
      <xdr:rowOff>144236</xdr:rowOff>
    </xdr:from>
    <xdr:to>
      <xdr:col>5</xdr:col>
      <xdr:colOff>337457</xdr:colOff>
      <xdr:row>27</xdr:row>
      <xdr:rowOff>144237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F5326BDA-ED0D-4E3B-B08E-0D0330EEBFC9}"/>
            </a:ext>
          </a:extLst>
        </xdr:cNvPr>
        <xdr:cNvCxnSpPr/>
      </xdr:nvCxnSpPr>
      <xdr:spPr>
        <a:xfrm flipH="1">
          <a:off x="5108122" y="8153400"/>
          <a:ext cx="650421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348340</xdr:colOff>
      <xdr:row>50</xdr:row>
      <xdr:rowOff>0</xdr:rowOff>
    </xdr:from>
    <xdr:to>
      <xdr:col>8</xdr:col>
      <xdr:colOff>519952</xdr:colOff>
      <xdr:row>51</xdr:row>
      <xdr:rowOff>132549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D3CACA6-574F-4B16-AEF5-E1D97D6672E9}"/>
            </a:ext>
          </a:extLst>
        </xdr:cNvPr>
        <xdr:cNvSpPr txBox="1"/>
      </xdr:nvSpPr>
      <xdr:spPr>
        <a:xfrm>
          <a:off x="5763022" y="14791765"/>
          <a:ext cx="3685777" cy="42838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【C】PPA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設備運転期間（年数）を記入してください。</a:t>
          </a:r>
        </a:p>
      </xdr:txBody>
    </xdr:sp>
    <xdr:clientData/>
  </xdr:twoCellAnchor>
  <xdr:twoCellAnchor>
    <xdr:from>
      <xdr:col>4</xdr:col>
      <xdr:colOff>0</xdr:colOff>
      <xdr:row>50</xdr:row>
      <xdr:rowOff>200587</xdr:rowOff>
    </xdr:from>
    <xdr:to>
      <xdr:col>5</xdr:col>
      <xdr:colOff>337456</xdr:colOff>
      <xdr:row>50</xdr:row>
      <xdr:rowOff>200588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EE58C52E-73F9-46CF-8E14-F9D828BFE7DE}"/>
            </a:ext>
          </a:extLst>
        </xdr:cNvPr>
        <xdr:cNvCxnSpPr/>
      </xdr:nvCxnSpPr>
      <xdr:spPr>
        <a:xfrm flipH="1">
          <a:off x="5100918" y="14992352"/>
          <a:ext cx="651220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EB37-923D-4AF0-9C15-AC9BDE9B9C27}">
  <sheetPr>
    <pageSetUpPr fitToPage="1"/>
  </sheetPr>
  <dimension ref="A1:Z58"/>
  <sheetViews>
    <sheetView tabSelected="1" view="pageBreakPreview" zoomScale="70" zoomScaleNormal="55" zoomScaleSheetLayoutView="70" workbookViewId="0">
      <selection activeCell="B2" sqref="B2:D2"/>
    </sheetView>
  </sheetViews>
  <sheetFormatPr defaultRowHeight="23.4" customHeight="1"/>
  <cols>
    <col min="1" max="1" width="16" style="8" customWidth="1"/>
    <col min="2" max="2" width="14.5" style="8" customWidth="1"/>
    <col min="3" max="3" width="23.19921875" style="8" customWidth="1"/>
    <col min="4" max="4" width="14.69921875" style="8" bestFit="1" customWidth="1"/>
    <col min="5" max="5" width="4.09765625" style="8" customWidth="1"/>
    <col min="6" max="6" width="4.8984375" style="8" customWidth="1"/>
    <col min="7" max="7" width="29.5" style="8" customWidth="1"/>
    <col min="8" max="19" width="11.59765625" style="8" customWidth="1"/>
    <col min="20" max="20" width="16.8984375" style="8" customWidth="1"/>
    <col min="21" max="21" width="8.796875" style="9"/>
    <col min="22" max="27" width="8.796875" style="8"/>
    <col min="28" max="28" width="12.8984375" style="8" bestFit="1" customWidth="1"/>
    <col min="29" max="16384" width="8.796875" style="8"/>
  </cols>
  <sheetData>
    <row r="1" spans="1:26" ht="23.4" customHeight="1" thickBot="1">
      <c r="A1" s="7" t="s">
        <v>43</v>
      </c>
      <c r="B1" s="7" t="s">
        <v>44</v>
      </c>
    </row>
    <row r="2" spans="1:26" ht="23.4" customHeight="1">
      <c r="A2" s="10" t="s">
        <v>51</v>
      </c>
      <c r="B2" s="55"/>
      <c r="C2" s="55"/>
      <c r="D2" s="56"/>
    </row>
    <row r="3" spans="1:26" ht="23.4" customHeight="1">
      <c r="A3" s="11" t="s">
        <v>50</v>
      </c>
      <c r="B3" s="59"/>
      <c r="C3" s="59"/>
      <c r="D3" s="60"/>
    </row>
    <row r="4" spans="1:26" ht="23.4" customHeight="1" thickBot="1">
      <c r="A4" s="12" t="s">
        <v>52</v>
      </c>
      <c r="B4" s="57"/>
      <c r="C4" s="57"/>
      <c r="D4" s="58"/>
    </row>
    <row r="5" spans="1:26" ht="23.4" customHeight="1" thickBot="1"/>
    <row r="6" spans="1:26" s="9" customFormat="1" ht="23.4" customHeight="1">
      <c r="A6" s="13"/>
      <c r="B6" s="8"/>
      <c r="C6" s="8"/>
      <c r="D6" s="8"/>
      <c r="E6" s="8"/>
      <c r="F6" s="81" t="s">
        <v>36</v>
      </c>
      <c r="G6" s="82"/>
      <c r="H6" s="77">
        <f>ROUNDDOWN(D29+D52,-3)</f>
        <v>0</v>
      </c>
      <c r="I6" s="7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V6" s="8"/>
      <c r="W6" s="8"/>
      <c r="X6" s="8"/>
      <c r="Y6" s="8"/>
      <c r="Z6" s="8"/>
    </row>
    <row r="7" spans="1:26" s="9" customFormat="1" ht="23.4" customHeight="1" thickBot="1">
      <c r="A7" s="14"/>
      <c r="B7" s="8"/>
      <c r="C7" s="14"/>
      <c r="D7" s="8"/>
      <c r="E7" s="8"/>
      <c r="F7" s="83"/>
      <c r="G7" s="84"/>
      <c r="H7" s="79"/>
      <c r="I7" s="80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V7" s="8"/>
      <c r="W7" s="8"/>
      <c r="X7" s="8"/>
      <c r="Y7" s="8"/>
      <c r="Z7" s="8"/>
    </row>
    <row r="8" spans="1:26" s="9" customFormat="1" ht="23.4" customHeight="1">
      <c r="H8" s="9" t="s">
        <v>37</v>
      </c>
      <c r="V8" s="8"/>
      <c r="W8" s="8"/>
      <c r="X8" s="8"/>
      <c r="Y8" s="8"/>
      <c r="Z8" s="8"/>
    </row>
    <row r="9" spans="1:26" ht="23.4" customHeight="1">
      <c r="A9" s="15" t="s">
        <v>21</v>
      </c>
      <c r="B9" s="16"/>
      <c r="C9" s="16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6" ht="23.4" customHeight="1">
      <c r="A10" s="18" t="s">
        <v>41</v>
      </c>
      <c r="B10" s="9"/>
      <c r="C10" s="9"/>
      <c r="D10" s="19"/>
      <c r="E10" s="9"/>
      <c r="F10" s="9" t="s">
        <v>28</v>
      </c>
      <c r="G10" s="9"/>
      <c r="H10" s="20" t="s">
        <v>0</v>
      </c>
      <c r="I10" s="20" t="s">
        <v>1</v>
      </c>
      <c r="J10" s="20" t="s">
        <v>2</v>
      </c>
      <c r="K10" s="20" t="s">
        <v>3</v>
      </c>
      <c r="L10" s="20" t="s">
        <v>4</v>
      </c>
      <c r="M10" s="20" t="s">
        <v>5</v>
      </c>
      <c r="N10" s="20" t="s">
        <v>6</v>
      </c>
      <c r="O10" s="20" t="s">
        <v>7</v>
      </c>
      <c r="P10" s="20" t="s">
        <v>8</v>
      </c>
      <c r="Q10" s="20" t="s">
        <v>9</v>
      </c>
      <c r="R10" s="20" t="s">
        <v>10</v>
      </c>
      <c r="S10" s="21" t="s">
        <v>11</v>
      </c>
      <c r="T10" s="22" t="s">
        <v>12</v>
      </c>
      <c r="U10" s="23"/>
    </row>
    <row r="11" spans="1:26" ht="23.4" customHeight="1">
      <c r="A11" s="68" t="s">
        <v>38</v>
      </c>
      <c r="B11" s="69"/>
      <c r="C11" s="70"/>
      <c r="D11" s="24">
        <f>T11</f>
        <v>113660</v>
      </c>
      <c r="E11" s="9"/>
      <c r="F11" s="62" t="s">
        <v>39</v>
      </c>
      <c r="G11" s="71"/>
      <c r="H11" s="25">
        <v>5820</v>
      </c>
      <c r="I11" s="25">
        <v>6461</v>
      </c>
      <c r="J11" s="25">
        <v>9336</v>
      </c>
      <c r="K11" s="25">
        <v>12738</v>
      </c>
      <c r="L11" s="25">
        <v>13305</v>
      </c>
      <c r="M11" s="25">
        <v>11061</v>
      </c>
      <c r="N11" s="25">
        <v>6465</v>
      </c>
      <c r="O11" s="25">
        <v>5346</v>
      </c>
      <c r="P11" s="25">
        <v>10535</v>
      </c>
      <c r="Q11" s="25">
        <v>13209</v>
      </c>
      <c r="R11" s="25">
        <v>12270</v>
      </c>
      <c r="S11" s="25">
        <v>7114</v>
      </c>
      <c r="T11" s="26">
        <f>SUM(H11:S11)</f>
        <v>113660</v>
      </c>
    </row>
    <row r="12" spans="1:26" s="9" customFormat="1" ht="23.4" customHeight="1">
      <c r="A12" s="64" t="s">
        <v>30</v>
      </c>
      <c r="B12" s="64"/>
      <c r="C12" s="64"/>
      <c r="D12" s="27">
        <f>T12</f>
        <v>4856092</v>
      </c>
      <c r="F12" s="64" t="s">
        <v>13</v>
      </c>
      <c r="G12" s="64"/>
      <c r="H12" s="25">
        <v>208053</v>
      </c>
      <c r="I12" s="25">
        <v>221348</v>
      </c>
      <c r="J12" s="25">
        <v>286029</v>
      </c>
      <c r="K12" s="25">
        <v>379937</v>
      </c>
      <c r="L12" s="25">
        <v>411558</v>
      </c>
      <c r="M12" s="25">
        <v>366584</v>
      </c>
      <c r="N12" s="25">
        <v>389195</v>
      </c>
      <c r="O12" s="25">
        <v>374573</v>
      </c>
      <c r="P12" s="25">
        <v>584241</v>
      </c>
      <c r="Q12" s="25">
        <v>645525</v>
      </c>
      <c r="R12" s="25">
        <v>588544</v>
      </c>
      <c r="S12" s="25">
        <v>400505</v>
      </c>
      <c r="T12" s="28">
        <f>SUM(H12:S12)</f>
        <v>4856092</v>
      </c>
      <c r="V12" s="8"/>
      <c r="W12" s="8"/>
      <c r="X12" s="8"/>
      <c r="Y12" s="8"/>
      <c r="Z12" s="8"/>
    </row>
    <row r="13" spans="1:26" s="9" customFormat="1" ht="23.4" customHeight="1">
      <c r="A13" s="68" t="s">
        <v>49</v>
      </c>
      <c r="B13" s="69"/>
      <c r="C13" s="70"/>
      <c r="D13" s="29">
        <f>ROUNDDOWN(D12/D11,2)</f>
        <v>42.72</v>
      </c>
      <c r="T13" s="19"/>
      <c r="V13" s="8"/>
      <c r="W13" s="8"/>
      <c r="X13" s="8"/>
      <c r="Y13" s="8"/>
      <c r="Z13" s="8"/>
    </row>
    <row r="14" spans="1:26" s="9" customFormat="1" ht="23.4" customHeight="1">
      <c r="A14" s="30"/>
      <c r="T14" s="19"/>
      <c r="V14" s="8"/>
      <c r="W14" s="8"/>
      <c r="X14" s="8"/>
      <c r="Y14" s="8"/>
      <c r="Z14" s="8"/>
    </row>
    <row r="15" spans="1:26" s="9" customFormat="1" ht="23.4" customHeight="1">
      <c r="A15" s="18" t="s">
        <v>25</v>
      </c>
      <c r="D15" s="19"/>
      <c r="F15" s="9" t="s">
        <v>28</v>
      </c>
      <c r="H15" s="20" t="s">
        <v>0</v>
      </c>
      <c r="I15" s="20" t="s">
        <v>1</v>
      </c>
      <c r="J15" s="20" t="s">
        <v>2</v>
      </c>
      <c r="K15" s="20" t="s">
        <v>3</v>
      </c>
      <c r="L15" s="20" t="s">
        <v>4</v>
      </c>
      <c r="M15" s="20" t="s">
        <v>5</v>
      </c>
      <c r="N15" s="20" t="s">
        <v>6</v>
      </c>
      <c r="O15" s="20" t="s">
        <v>7</v>
      </c>
      <c r="P15" s="20" t="s">
        <v>8</v>
      </c>
      <c r="Q15" s="20" t="s">
        <v>9</v>
      </c>
      <c r="R15" s="20" t="s">
        <v>10</v>
      </c>
      <c r="S15" s="21" t="s">
        <v>11</v>
      </c>
      <c r="T15" s="22" t="s">
        <v>12</v>
      </c>
      <c r="V15" s="8"/>
      <c r="W15" s="8"/>
      <c r="X15" s="8"/>
      <c r="Y15" s="8"/>
      <c r="Z15" s="8"/>
    </row>
    <row r="16" spans="1:26" s="9" customFormat="1" ht="23.4" customHeight="1" thickBot="1">
      <c r="A16" s="68" t="s">
        <v>38</v>
      </c>
      <c r="B16" s="69"/>
      <c r="C16" s="70"/>
      <c r="D16" s="24">
        <f>D11</f>
        <v>113660</v>
      </c>
      <c r="F16" s="62" t="s">
        <v>39</v>
      </c>
      <c r="G16" s="71"/>
      <c r="H16" s="31">
        <f>H11</f>
        <v>5820</v>
      </c>
      <c r="I16" s="31">
        <f t="shared" ref="I16:R16" si="0">I11</f>
        <v>6461</v>
      </c>
      <c r="J16" s="31">
        <f t="shared" si="0"/>
        <v>9336</v>
      </c>
      <c r="K16" s="31">
        <f t="shared" si="0"/>
        <v>12738</v>
      </c>
      <c r="L16" s="31">
        <f t="shared" si="0"/>
        <v>13305</v>
      </c>
      <c r="M16" s="31">
        <f t="shared" si="0"/>
        <v>11061</v>
      </c>
      <c r="N16" s="31">
        <f t="shared" si="0"/>
        <v>6465</v>
      </c>
      <c r="O16" s="31">
        <f t="shared" si="0"/>
        <v>5346</v>
      </c>
      <c r="P16" s="31">
        <f t="shared" si="0"/>
        <v>10535</v>
      </c>
      <c r="Q16" s="31">
        <f t="shared" si="0"/>
        <v>13209</v>
      </c>
      <c r="R16" s="31">
        <f t="shared" si="0"/>
        <v>12270</v>
      </c>
      <c r="S16" s="31">
        <f>S11</f>
        <v>7114</v>
      </c>
      <c r="T16" s="26">
        <f>T11</f>
        <v>113660</v>
      </c>
      <c r="V16" s="8"/>
      <c r="W16" s="8"/>
      <c r="X16" s="8"/>
      <c r="Y16" s="8"/>
      <c r="Z16" s="8"/>
    </row>
    <row r="17" spans="1:26" s="9" customFormat="1" ht="23.4" customHeight="1" thickBot="1">
      <c r="A17" s="61" t="s">
        <v>14</v>
      </c>
      <c r="B17" s="68" t="s">
        <v>31</v>
      </c>
      <c r="C17" s="70"/>
      <c r="D17" s="24">
        <f>T17</f>
        <v>0</v>
      </c>
      <c r="F17" s="73" t="s">
        <v>14</v>
      </c>
      <c r="G17" s="32" t="s">
        <v>40</v>
      </c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3"/>
      <c r="T17" s="33">
        <f>SUM(H17:S17)</f>
        <v>0</v>
      </c>
      <c r="V17" s="8"/>
      <c r="W17" s="8"/>
      <c r="X17" s="8"/>
      <c r="Y17" s="8"/>
      <c r="Z17" s="8"/>
    </row>
    <row r="18" spans="1:26" s="9" customFormat="1" ht="23.4" customHeight="1" thickBot="1">
      <c r="A18" s="72"/>
      <c r="B18" s="68" t="s">
        <v>32</v>
      </c>
      <c r="C18" s="76"/>
      <c r="D18" s="5"/>
      <c r="F18" s="74"/>
      <c r="G18" s="32" t="s">
        <v>15</v>
      </c>
      <c r="H18" s="34">
        <f t="shared" ref="H18:S18" si="1">ROUNDDOWN(H17*$D$18,0)</f>
        <v>0</v>
      </c>
      <c r="I18" s="34">
        <f t="shared" si="1"/>
        <v>0</v>
      </c>
      <c r="J18" s="34">
        <f t="shared" si="1"/>
        <v>0</v>
      </c>
      <c r="K18" s="34">
        <f t="shared" si="1"/>
        <v>0</v>
      </c>
      <c r="L18" s="34">
        <f t="shared" si="1"/>
        <v>0</v>
      </c>
      <c r="M18" s="34">
        <f t="shared" si="1"/>
        <v>0</v>
      </c>
      <c r="N18" s="34">
        <f t="shared" si="1"/>
        <v>0</v>
      </c>
      <c r="O18" s="34">
        <f t="shared" si="1"/>
        <v>0</v>
      </c>
      <c r="P18" s="34">
        <f t="shared" si="1"/>
        <v>0</v>
      </c>
      <c r="Q18" s="34">
        <f t="shared" si="1"/>
        <v>0</v>
      </c>
      <c r="R18" s="34">
        <f t="shared" si="1"/>
        <v>0</v>
      </c>
      <c r="S18" s="34">
        <f t="shared" si="1"/>
        <v>0</v>
      </c>
      <c r="T18" s="28">
        <f>SUM(H18:S18)</f>
        <v>0</v>
      </c>
      <c r="V18" s="8"/>
      <c r="W18" s="8"/>
      <c r="X18" s="8"/>
      <c r="Y18" s="8"/>
      <c r="Z18" s="8"/>
    </row>
    <row r="19" spans="1:26" s="9" customFormat="1" ht="23.4" customHeight="1">
      <c r="A19" s="64" t="s">
        <v>22</v>
      </c>
      <c r="B19" s="68" t="s">
        <v>34</v>
      </c>
      <c r="C19" s="70"/>
      <c r="D19" s="35">
        <f>D16-D17</f>
        <v>113660</v>
      </c>
      <c r="F19" s="75" t="s">
        <v>26</v>
      </c>
      <c r="G19" s="36" t="s">
        <v>19</v>
      </c>
      <c r="H19" s="37">
        <f t="shared" ref="H19:S19" si="2">H16-H17</f>
        <v>5820</v>
      </c>
      <c r="I19" s="37">
        <f t="shared" si="2"/>
        <v>6461</v>
      </c>
      <c r="J19" s="37">
        <f t="shared" si="2"/>
        <v>9336</v>
      </c>
      <c r="K19" s="37">
        <f t="shared" si="2"/>
        <v>12738</v>
      </c>
      <c r="L19" s="37">
        <f t="shared" si="2"/>
        <v>13305</v>
      </c>
      <c r="M19" s="37">
        <f t="shared" si="2"/>
        <v>11061</v>
      </c>
      <c r="N19" s="37">
        <f t="shared" si="2"/>
        <v>6465</v>
      </c>
      <c r="O19" s="37">
        <f t="shared" si="2"/>
        <v>5346</v>
      </c>
      <c r="P19" s="37">
        <f t="shared" si="2"/>
        <v>10535</v>
      </c>
      <c r="Q19" s="37">
        <f t="shared" si="2"/>
        <v>13209</v>
      </c>
      <c r="R19" s="37">
        <f t="shared" si="2"/>
        <v>12270</v>
      </c>
      <c r="S19" s="37">
        <f t="shared" si="2"/>
        <v>7114</v>
      </c>
      <c r="T19" s="26">
        <f>SUM(H19:S19)</f>
        <v>113660</v>
      </c>
      <c r="V19" s="8"/>
      <c r="W19" s="8"/>
      <c r="X19" s="8"/>
      <c r="Y19" s="8"/>
      <c r="Z19" s="8"/>
    </row>
    <row r="20" spans="1:26" s="9" customFormat="1" ht="23.4" customHeight="1">
      <c r="A20" s="64"/>
      <c r="B20" s="68" t="s">
        <v>33</v>
      </c>
      <c r="C20" s="70"/>
      <c r="D20" s="29">
        <f>D13</f>
        <v>42.72</v>
      </c>
      <c r="F20" s="75"/>
      <c r="G20" s="32" t="s">
        <v>29</v>
      </c>
      <c r="H20" s="37">
        <f t="shared" ref="H20:S20" si="3">H19*$D20</f>
        <v>248630.39999999999</v>
      </c>
      <c r="I20" s="37">
        <f t="shared" si="3"/>
        <v>276013.92</v>
      </c>
      <c r="J20" s="37">
        <f t="shared" si="3"/>
        <v>398833.91999999998</v>
      </c>
      <c r="K20" s="37">
        <f t="shared" si="3"/>
        <v>544167.36</v>
      </c>
      <c r="L20" s="37">
        <f t="shared" si="3"/>
        <v>568389.6</v>
      </c>
      <c r="M20" s="37">
        <f t="shared" si="3"/>
        <v>472525.92</v>
      </c>
      <c r="N20" s="37">
        <f t="shared" si="3"/>
        <v>276184.8</v>
      </c>
      <c r="O20" s="37">
        <f t="shared" si="3"/>
        <v>228381.12</v>
      </c>
      <c r="P20" s="37">
        <f t="shared" si="3"/>
        <v>450055.2</v>
      </c>
      <c r="Q20" s="37">
        <f t="shared" si="3"/>
        <v>564288.48</v>
      </c>
      <c r="R20" s="37">
        <f t="shared" si="3"/>
        <v>524174.39999999997</v>
      </c>
      <c r="S20" s="37">
        <f t="shared" si="3"/>
        <v>303910.08</v>
      </c>
      <c r="T20" s="28">
        <f>ROUNDDOWN(SUM(H20:S20),0)</f>
        <v>4855555</v>
      </c>
      <c r="V20" s="8"/>
      <c r="W20" s="8"/>
      <c r="X20" s="8"/>
      <c r="Y20" s="8"/>
      <c r="Z20" s="8"/>
    </row>
    <row r="21" spans="1:26" s="9" customFormat="1" ht="23.4" customHeight="1">
      <c r="A21" s="64" t="s">
        <v>35</v>
      </c>
      <c r="B21" s="64"/>
      <c r="C21" s="64"/>
      <c r="D21" s="27">
        <f>T18+T20</f>
        <v>4855555</v>
      </c>
      <c r="G21" s="38"/>
      <c r="H21" s="38"/>
      <c r="I21" s="38"/>
      <c r="J21" s="38"/>
      <c r="K21" s="39"/>
      <c r="L21" s="39"/>
      <c r="M21" s="39"/>
      <c r="N21" s="39"/>
      <c r="O21" s="39"/>
      <c r="P21" s="39"/>
      <c r="Q21" s="39"/>
      <c r="R21" s="39"/>
      <c r="S21" s="39"/>
      <c r="T21" s="39"/>
      <c r="V21" s="8"/>
      <c r="W21" s="8"/>
      <c r="X21" s="8"/>
      <c r="Y21" s="8"/>
      <c r="Z21" s="8"/>
    </row>
    <row r="22" spans="1:26" s="9" customFormat="1" ht="23.4" customHeight="1">
      <c r="G22" s="38"/>
      <c r="H22" s="38"/>
      <c r="I22" s="38"/>
      <c r="J22" s="38"/>
      <c r="K22" s="39"/>
      <c r="L22" s="39"/>
      <c r="M22" s="39"/>
      <c r="N22" s="39"/>
      <c r="O22" s="39"/>
      <c r="P22" s="39"/>
      <c r="Q22" s="39"/>
      <c r="R22" s="39"/>
      <c r="S22" s="39"/>
      <c r="T22" s="39"/>
      <c r="V22" s="8"/>
      <c r="W22" s="8"/>
      <c r="X22" s="8"/>
      <c r="Y22" s="8"/>
      <c r="Z22" s="8"/>
    </row>
    <row r="23" spans="1:26" s="9" customFormat="1" ht="23.4" customHeight="1">
      <c r="A23" s="18" t="s">
        <v>27</v>
      </c>
      <c r="G23" s="38"/>
      <c r="H23" s="38"/>
      <c r="I23" s="38"/>
      <c r="J23" s="38"/>
      <c r="K23" s="39"/>
      <c r="L23" s="39"/>
      <c r="M23" s="39"/>
      <c r="N23" s="39"/>
      <c r="O23" s="39"/>
      <c r="P23" s="39"/>
      <c r="Q23" s="39"/>
      <c r="R23" s="39"/>
      <c r="S23" s="39"/>
      <c r="T23" s="39"/>
      <c r="V23" s="8"/>
      <c r="W23" s="8"/>
      <c r="X23" s="8"/>
      <c r="Y23" s="8"/>
      <c r="Z23" s="8"/>
    </row>
    <row r="24" spans="1:26" s="9" customFormat="1" ht="23.4" customHeight="1">
      <c r="A24" s="65" t="s">
        <v>46</v>
      </c>
      <c r="B24" s="65"/>
      <c r="C24" s="65"/>
      <c r="D24" s="66">
        <f>D12-D21-537</f>
        <v>0</v>
      </c>
      <c r="L24" s="8"/>
      <c r="M24" s="8"/>
      <c r="Q24" s="64" t="s">
        <v>16</v>
      </c>
      <c r="R24" s="64"/>
      <c r="S24" s="64"/>
      <c r="T24" s="40" t="s">
        <v>17</v>
      </c>
      <c r="V24" s="8"/>
      <c r="W24" s="8"/>
      <c r="X24" s="8"/>
      <c r="Y24" s="8"/>
      <c r="Z24" s="8"/>
    </row>
    <row r="25" spans="1:26" s="9" customFormat="1" ht="23.4" customHeight="1">
      <c r="A25" s="65"/>
      <c r="B25" s="65"/>
      <c r="C25" s="65"/>
      <c r="D25" s="66"/>
      <c r="L25" s="8"/>
      <c r="M25" s="8"/>
      <c r="Q25" s="64" t="s">
        <v>23</v>
      </c>
      <c r="R25" s="64"/>
      <c r="S25" s="64"/>
      <c r="T25" s="41">
        <f>D17</f>
        <v>0</v>
      </c>
      <c r="V25" s="8"/>
      <c r="W25" s="8"/>
      <c r="X25" s="8"/>
      <c r="Y25" s="8"/>
      <c r="Z25" s="8"/>
    </row>
    <row r="26" spans="1:26" s="9" customFormat="1" ht="23.4" customHeight="1">
      <c r="A26" s="65"/>
      <c r="B26" s="65"/>
      <c r="C26" s="65"/>
      <c r="D26" s="66"/>
      <c r="F26" s="8"/>
      <c r="G26" s="8"/>
      <c r="H26" s="8"/>
      <c r="I26" s="8"/>
      <c r="J26" s="8"/>
      <c r="Q26" s="64" t="s">
        <v>18</v>
      </c>
      <c r="R26" s="64"/>
      <c r="S26" s="64"/>
      <c r="T26" s="42">
        <f>D17/D16*100</f>
        <v>0</v>
      </c>
      <c r="V26" s="8"/>
      <c r="W26" s="8"/>
      <c r="X26" s="8"/>
      <c r="Y26" s="8"/>
      <c r="Z26" s="8"/>
    </row>
    <row r="27" spans="1:26" s="9" customFormat="1" ht="23.4" customHeight="1" thickBot="1">
      <c r="A27" s="65"/>
      <c r="B27" s="65"/>
      <c r="C27" s="65"/>
      <c r="D27" s="67"/>
      <c r="F27" s="8"/>
      <c r="G27" s="8"/>
      <c r="H27" s="8"/>
      <c r="I27" s="8"/>
      <c r="J27" s="8"/>
      <c r="Q27" s="64" t="s">
        <v>24</v>
      </c>
      <c r="R27" s="64"/>
      <c r="S27" s="64"/>
      <c r="T27" s="43">
        <f>T25*0.000459</f>
        <v>0</v>
      </c>
    </row>
    <row r="28" spans="1:26" s="9" customFormat="1" ht="23.4" customHeight="1" thickBot="1">
      <c r="A28" s="61" t="s">
        <v>45</v>
      </c>
      <c r="B28" s="61"/>
      <c r="C28" s="62"/>
      <c r="D28" s="6"/>
      <c r="E28" s="8"/>
      <c r="F28" s="8"/>
      <c r="G28" s="8"/>
      <c r="H28" s="8"/>
      <c r="I28" s="8"/>
      <c r="J28" s="8"/>
      <c r="Q28" s="9" t="s">
        <v>42</v>
      </c>
      <c r="V28" s="8"/>
      <c r="W28" s="8"/>
      <c r="X28" s="8"/>
      <c r="Y28" s="8"/>
      <c r="Z28" s="8"/>
    </row>
    <row r="29" spans="1:26" s="9" customFormat="1" ht="23.4" customHeight="1">
      <c r="A29" s="63" t="s">
        <v>47</v>
      </c>
      <c r="B29" s="63"/>
      <c r="C29" s="63"/>
      <c r="D29" s="44">
        <f>D12*20-(D21*D28+D12*(20-D28))-537*D28</f>
        <v>0</v>
      </c>
      <c r="E29" s="8"/>
      <c r="F29" s="8"/>
      <c r="G29" s="8"/>
      <c r="H29" s="8"/>
      <c r="I29" s="8"/>
      <c r="J29" s="8"/>
      <c r="V29" s="8"/>
      <c r="W29" s="8"/>
      <c r="X29" s="8"/>
      <c r="Y29" s="8"/>
      <c r="Z29" s="8"/>
    </row>
    <row r="30" spans="1:26" s="9" customFormat="1" ht="23.4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V30" s="8"/>
      <c r="W30" s="8"/>
      <c r="X30" s="8"/>
      <c r="Y30" s="8"/>
      <c r="Z30" s="8"/>
    </row>
    <row r="31" spans="1:26" s="9" customFormat="1" ht="23.4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V31" s="8"/>
      <c r="W31" s="8"/>
      <c r="X31" s="8"/>
      <c r="Y31" s="8"/>
      <c r="Z31" s="8"/>
    </row>
    <row r="32" spans="1:26" s="9" customFormat="1" ht="23.4" customHeight="1">
      <c r="A32" s="15" t="s">
        <v>20</v>
      </c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45"/>
      <c r="V32" s="8"/>
      <c r="W32" s="8"/>
      <c r="X32" s="8"/>
      <c r="Y32" s="8"/>
      <c r="Z32" s="8"/>
    </row>
    <row r="33" spans="1:26" s="9" customFormat="1" ht="23.4" customHeight="1">
      <c r="A33" s="18" t="s">
        <v>41</v>
      </c>
      <c r="D33" s="19"/>
      <c r="F33" s="9" t="s">
        <v>28</v>
      </c>
      <c r="H33" s="20" t="s">
        <v>0</v>
      </c>
      <c r="I33" s="20" t="s">
        <v>1</v>
      </c>
      <c r="J33" s="20" t="s">
        <v>2</v>
      </c>
      <c r="K33" s="20" t="s">
        <v>3</v>
      </c>
      <c r="L33" s="20" t="s">
        <v>4</v>
      </c>
      <c r="M33" s="20" t="s">
        <v>5</v>
      </c>
      <c r="N33" s="20" t="s">
        <v>6</v>
      </c>
      <c r="O33" s="20" t="s">
        <v>7</v>
      </c>
      <c r="P33" s="20" t="s">
        <v>8</v>
      </c>
      <c r="Q33" s="20" t="s">
        <v>9</v>
      </c>
      <c r="R33" s="20" t="s">
        <v>10</v>
      </c>
      <c r="S33" s="21" t="s">
        <v>11</v>
      </c>
      <c r="T33" s="22" t="s">
        <v>12</v>
      </c>
      <c r="V33" s="8"/>
      <c r="W33" s="8"/>
      <c r="X33" s="8"/>
      <c r="Y33" s="8"/>
      <c r="Z33" s="8"/>
    </row>
    <row r="34" spans="1:26" s="9" customFormat="1" ht="23.4" customHeight="1">
      <c r="A34" s="68" t="s">
        <v>38</v>
      </c>
      <c r="B34" s="69"/>
      <c r="C34" s="70"/>
      <c r="D34" s="24">
        <f>T34</f>
        <v>955449</v>
      </c>
      <c r="F34" s="62" t="s">
        <v>39</v>
      </c>
      <c r="G34" s="71"/>
      <c r="H34" s="46">
        <v>67885</v>
      </c>
      <c r="I34" s="24">
        <v>73499</v>
      </c>
      <c r="J34" s="24">
        <v>87887</v>
      </c>
      <c r="K34" s="24">
        <v>92389</v>
      </c>
      <c r="L34" s="24">
        <v>74450</v>
      </c>
      <c r="M34" s="24">
        <v>59027</v>
      </c>
      <c r="N34" s="24">
        <v>91595</v>
      </c>
      <c r="O34" s="24">
        <v>98734</v>
      </c>
      <c r="P34" s="24">
        <v>91104</v>
      </c>
      <c r="Q34" s="24">
        <v>73885</v>
      </c>
      <c r="R34" s="24">
        <v>86050</v>
      </c>
      <c r="S34" s="24">
        <v>58944</v>
      </c>
      <c r="T34" s="26">
        <f>SUM(H34:S34)</f>
        <v>955449</v>
      </c>
      <c r="V34" s="8"/>
      <c r="W34" s="8"/>
      <c r="X34" s="8"/>
      <c r="Y34" s="8"/>
      <c r="Z34" s="8"/>
    </row>
    <row r="35" spans="1:26" s="9" customFormat="1" ht="23.4" customHeight="1">
      <c r="A35" s="64" t="s">
        <v>30</v>
      </c>
      <c r="B35" s="64"/>
      <c r="C35" s="64"/>
      <c r="D35" s="27">
        <f>T35</f>
        <v>33025864</v>
      </c>
      <c r="F35" s="64" t="s">
        <v>13</v>
      </c>
      <c r="G35" s="64"/>
      <c r="H35" s="47">
        <v>2069456</v>
      </c>
      <c r="I35" s="25">
        <v>2217761</v>
      </c>
      <c r="J35" s="25">
        <v>2522301</v>
      </c>
      <c r="K35" s="25">
        <v>2708736</v>
      </c>
      <c r="L35" s="25">
        <v>2457390</v>
      </c>
      <c r="M35" s="25">
        <v>2196621</v>
      </c>
      <c r="N35" s="25">
        <v>3107489</v>
      </c>
      <c r="O35" s="25">
        <v>3372403</v>
      </c>
      <c r="P35" s="25">
        <v>3388416</v>
      </c>
      <c r="Q35" s="25">
        <v>2972906</v>
      </c>
      <c r="R35" s="25">
        <v>3060591</v>
      </c>
      <c r="S35" s="25">
        <v>2951794</v>
      </c>
      <c r="T35" s="28">
        <f>SUM(H35:S35)</f>
        <v>33025864</v>
      </c>
      <c r="V35" s="8"/>
      <c r="W35" s="8"/>
      <c r="X35" s="8"/>
      <c r="Y35" s="8"/>
      <c r="Z35" s="8"/>
    </row>
    <row r="36" spans="1:26" s="9" customFormat="1" ht="23.4" customHeight="1">
      <c r="A36" s="68" t="s">
        <v>49</v>
      </c>
      <c r="B36" s="69"/>
      <c r="C36" s="70"/>
      <c r="D36" s="29">
        <f>ROUNDDOWN(D35/D34,2)</f>
        <v>34.56</v>
      </c>
      <c r="T36" s="19"/>
      <c r="V36" s="8"/>
      <c r="W36" s="8"/>
      <c r="X36" s="8"/>
      <c r="Y36" s="8"/>
      <c r="Z36" s="8"/>
    </row>
    <row r="37" spans="1:26" s="9" customFormat="1" ht="23.4" customHeight="1">
      <c r="A37" s="30"/>
      <c r="T37" s="19"/>
      <c r="V37" s="8"/>
      <c r="W37" s="8"/>
      <c r="X37" s="8"/>
      <c r="Y37" s="8"/>
      <c r="Z37" s="8"/>
    </row>
    <row r="38" spans="1:26" s="9" customFormat="1" ht="23.4" customHeight="1">
      <c r="A38" s="18" t="s">
        <v>25</v>
      </c>
      <c r="D38" s="19"/>
      <c r="F38" s="9" t="s">
        <v>28</v>
      </c>
      <c r="H38" s="20" t="s">
        <v>0</v>
      </c>
      <c r="I38" s="20" t="s">
        <v>1</v>
      </c>
      <c r="J38" s="20" t="s">
        <v>2</v>
      </c>
      <c r="K38" s="20" t="s">
        <v>3</v>
      </c>
      <c r="L38" s="20" t="s">
        <v>4</v>
      </c>
      <c r="M38" s="20" t="s">
        <v>5</v>
      </c>
      <c r="N38" s="20" t="s">
        <v>6</v>
      </c>
      <c r="O38" s="20" t="s">
        <v>7</v>
      </c>
      <c r="P38" s="20" t="s">
        <v>8</v>
      </c>
      <c r="Q38" s="20" t="s">
        <v>9</v>
      </c>
      <c r="R38" s="20" t="s">
        <v>10</v>
      </c>
      <c r="S38" s="21" t="s">
        <v>11</v>
      </c>
      <c r="T38" s="22" t="s">
        <v>12</v>
      </c>
      <c r="V38" s="8"/>
      <c r="W38" s="8"/>
      <c r="X38" s="8"/>
      <c r="Y38" s="8"/>
      <c r="Z38" s="8"/>
    </row>
    <row r="39" spans="1:26" s="9" customFormat="1" ht="23.4" customHeight="1" thickBot="1">
      <c r="A39" s="68" t="s">
        <v>38</v>
      </c>
      <c r="B39" s="69"/>
      <c r="C39" s="70"/>
      <c r="D39" s="24">
        <f>D34</f>
        <v>955449</v>
      </c>
      <c r="F39" s="62" t="s">
        <v>39</v>
      </c>
      <c r="G39" s="71"/>
      <c r="H39" s="48">
        <f>H34</f>
        <v>67885</v>
      </c>
      <c r="I39" s="48">
        <f t="shared" ref="I39:R39" si="4">I34</f>
        <v>73499</v>
      </c>
      <c r="J39" s="48">
        <f t="shared" si="4"/>
        <v>87887</v>
      </c>
      <c r="K39" s="48">
        <f t="shared" si="4"/>
        <v>92389</v>
      </c>
      <c r="L39" s="48">
        <f t="shared" si="4"/>
        <v>74450</v>
      </c>
      <c r="M39" s="48">
        <f t="shared" si="4"/>
        <v>59027</v>
      </c>
      <c r="N39" s="48">
        <f t="shared" si="4"/>
        <v>91595</v>
      </c>
      <c r="O39" s="48">
        <f t="shared" si="4"/>
        <v>98734</v>
      </c>
      <c r="P39" s="48">
        <f t="shared" si="4"/>
        <v>91104</v>
      </c>
      <c r="Q39" s="48">
        <f t="shared" si="4"/>
        <v>73885</v>
      </c>
      <c r="R39" s="48">
        <f t="shared" si="4"/>
        <v>86050</v>
      </c>
      <c r="S39" s="49">
        <f>S34</f>
        <v>58944</v>
      </c>
      <c r="T39" s="26">
        <f>T34</f>
        <v>955449</v>
      </c>
      <c r="V39" s="8"/>
      <c r="W39" s="8"/>
      <c r="X39" s="8"/>
      <c r="Y39" s="8"/>
      <c r="Z39" s="8"/>
    </row>
    <row r="40" spans="1:26" s="9" customFormat="1" ht="23.4" customHeight="1" thickBot="1">
      <c r="A40" s="61" t="s">
        <v>14</v>
      </c>
      <c r="B40" s="68" t="s">
        <v>31</v>
      </c>
      <c r="C40" s="70"/>
      <c r="D40" s="24">
        <f>T40</f>
        <v>0</v>
      </c>
      <c r="F40" s="73" t="s">
        <v>14</v>
      </c>
      <c r="G40" s="32" t="s">
        <v>40</v>
      </c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3">
        <f>SUM(H40:S40)</f>
        <v>0</v>
      </c>
      <c r="V40" s="8"/>
      <c r="W40" s="8"/>
      <c r="X40" s="8"/>
      <c r="Y40" s="8"/>
      <c r="Z40" s="8"/>
    </row>
    <row r="41" spans="1:26" s="9" customFormat="1" ht="23.4" customHeight="1" thickBot="1">
      <c r="A41" s="72"/>
      <c r="B41" s="68" t="s">
        <v>32</v>
      </c>
      <c r="C41" s="76"/>
      <c r="D41" s="4"/>
      <c r="F41" s="74"/>
      <c r="G41" s="32" t="s">
        <v>15</v>
      </c>
      <c r="H41" s="34">
        <f>ROUNDDOWN(H40*$D$41,0)</f>
        <v>0</v>
      </c>
      <c r="I41" s="34">
        <f t="shared" ref="I41:R41" si="5">ROUNDDOWN(I40*$D$41,0)</f>
        <v>0</v>
      </c>
      <c r="J41" s="34">
        <f t="shared" si="5"/>
        <v>0</v>
      </c>
      <c r="K41" s="34">
        <f t="shared" si="5"/>
        <v>0</v>
      </c>
      <c r="L41" s="34">
        <f t="shared" si="5"/>
        <v>0</v>
      </c>
      <c r="M41" s="34">
        <f t="shared" si="5"/>
        <v>0</v>
      </c>
      <c r="N41" s="34">
        <f t="shared" si="5"/>
        <v>0</v>
      </c>
      <c r="O41" s="34">
        <f t="shared" si="5"/>
        <v>0</v>
      </c>
      <c r="P41" s="34">
        <f t="shared" si="5"/>
        <v>0</v>
      </c>
      <c r="Q41" s="34">
        <f t="shared" si="5"/>
        <v>0</v>
      </c>
      <c r="R41" s="34">
        <f t="shared" si="5"/>
        <v>0</v>
      </c>
      <c r="S41" s="34">
        <f>ROUNDDOWN(S40*$D$41,0)</f>
        <v>0</v>
      </c>
      <c r="T41" s="28">
        <f>SUM(H41:S41)</f>
        <v>0</v>
      </c>
      <c r="V41" s="8"/>
      <c r="W41" s="8"/>
      <c r="X41" s="8"/>
      <c r="Y41" s="8"/>
      <c r="Z41" s="8"/>
    </row>
    <row r="42" spans="1:26" ht="23.4" customHeight="1">
      <c r="A42" s="61" t="s">
        <v>22</v>
      </c>
      <c r="B42" s="68" t="s">
        <v>34</v>
      </c>
      <c r="C42" s="70"/>
      <c r="D42" s="35">
        <f>D39-D40</f>
        <v>955449</v>
      </c>
      <c r="E42" s="9"/>
      <c r="F42" s="75" t="s">
        <v>26</v>
      </c>
      <c r="G42" s="32" t="s">
        <v>19</v>
      </c>
      <c r="H42" s="37">
        <f>H39-H40</f>
        <v>67885</v>
      </c>
      <c r="I42" s="37">
        <f t="shared" ref="I42:S42" si="6">I39-I40</f>
        <v>73499</v>
      </c>
      <c r="J42" s="37">
        <f t="shared" si="6"/>
        <v>87887</v>
      </c>
      <c r="K42" s="37">
        <f t="shared" si="6"/>
        <v>92389</v>
      </c>
      <c r="L42" s="37">
        <f t="shared" si="6"/>
        <v>74450</v>
      </c>
      <c r="M42" s="37">
        <f t="shared" si="6"/>
        <v>59027</v>
      </c>
      <c r="N42" s="37">
        <f t="shared" si="6"/>
        <v>91595</v>
      </c>
      <c r="O42" s="37">
        <f t="shared" si="6"/>
        <v>98734</v>
      </c>
      <c r="P42" s="37">
        <f t="shared" si="6"/>
        <v>91104</v>
      </c>
      <c r="Q42" s="37">
        <f t="shared" si="6"/>
        <v>73885</v>
      </c>
      <c r="R42" s="37">
        <f t="shared" si="6"/>
        <v>86050</v>
      </c>
      <c r="S42" s="37">
        <f t="shared" si="6"/>
        <v>58944</v>
      </c>
      <c r="T42" s="26">
        <f>SUM(H42:S42)</f>
        <v>955449</v>
      </c>
    </row>
    <row r="43" spans="1:26" ht="23.4" customHeight="1">
      <c r="A43" s="72"/>
      <c r="B43" s="68" t="s">
        <v>33</v>
      </c>
      <c r="C43" s="70"/>
      <c r="D43" s="29">
        <f>D36</f>
        <v>34.56</v>
      </c>
      <c r="E43" s="9"/>
      <c r="F43" s="75"/>
      <c r="G43" s="32" t="s">
        <v>29</v>
      </c>
      <c r="H43" s="37">
        <f>H42*$D43</f>
        <v>2346105.6</v>
      </c>
      <c r="I43" s="37">
        <f t="shared" ref="I43:R43" si="7">I42*$D43</f>
        <v>2540125.44</v>
      </c>
      <c r="J43" s="37">
        <f t="shared" si="7"/>
        <v>3037374.72</v>
      </c>
      <c r="K43" s="37">
        <f t="shared" si="7"/>
        <v>3192963.8400000003</v>
      </c>
      <c r="L43" s="37">
        <f t="shared" si="7"/>
        <v>2572992</v>
      </c>
      <c r="M43" s="37">
        <f t="shared" si="7"/>
        <v>2039973.12</v>
      </c>
      <c r="N43" s="37">
        <f t="shared" si="7"/>
        <v>3165523.2</v>
      </c>
      <c r="O43" s="37">
        <f t="shared" si="7"/>
        <v>3412247.04</v>
      </c>
      <c r="P43" s="37">
        <f t="shared" si="7"/>
        <v>3148554.2400000002</v>
      </c>
      <c r="Q43" s="37">
        <f t="shared" si="7"/>
        <v>2553465.6</v>
      </c>
      <c r="R43" s="37">
        <f t="shared" si="7"/>
        <v>2973888</v>
      </c>
      <c r="S43" s="37">
        <f>S42*$D43</f>
        <v>2037104.6400000001</v>
      </c>
      <c r="T43" s="28">
        <f>ROUNDDOWN(SUM(H43:S43),0)</f>
        <v>33020317</v>
      </c>
    </row>
    <row r="44" spans="1:26" ht="23.4" customHeight="1">
      <c r="A44" s="64" t="s">
        <v>35</v>
      </c>
      <c r="B44" s="64"/>
      <c r="C44" s="64"/>
      <c r="D44" s="27">
        <f>T41+T43</f>
        <v>33020317</v>
      </c>
      <c r="E44" s="9"/>
      <c r="F44" s="50"/>
      <c r="G44" s="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51"/>
      <c r="Z44" s="52"/>
    </row>
    <row r="45" spans="1:26" ht="23.4" customHeight="1">
      <c r="A45" s="9"/>
      <c r="B45" s="9"/>
      <c r="C45" s="9"/>
      <c r="D45" s="9"/>
      <c r="E45" s="9"/>
      <c r="F45" s="50"/>
      <c r="G45" s="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51"/>
    </row>
    <row r="46" spans="1:26" ht="23.4" customHeight="1">
      <c r="A46" s="18" t="s">
        <v>27</v>
      </c>
      <c r="B46" s="9"/>
      <c r="C46" s="9"/>
      <c r="D46" s="9"/>
      <c r="E46" s="9"/>
      <c r="F46" s="9"/>
      <c r="G46" s="53"/>
      <c r="H46" s="38"/>
      <c r="I46" s="38"/>
      <c r="J46" s="38"/>
      <c r="K46" s="39"/>
      <c r="L46" s="39"/>
      <c r="M46" s="39"/>
      <c r="N46" s="39"/>
      <c r="O46" s="39"/>
      <c r="P46" s="39"/>
      <c r="Q46" s="9"/>
      <c r="R46" s="9"/>
      <c r="S46" s="9"/>
      <c r="T46" s="9"/>
    </row>
    <row r="47" spans="1:26" ht="23.4" customHeight="1">
      <c r="A47" s="65" t="s">
        <v>48</v>
      </c>
      <c r="B47" s="65"/>
      <c r="C47" s="65"/>
      <c r="D47" s="66">
        <f>D35-D44-5547</f>
        <v>0</v>
      </c>
      <c r="E47" s="9"/>
      <c r="I47" s="39"/>
      <c r="J47" s="9"/>
      <c r="M47" s="9"/>
      <c r="N47" s="9"/>
      <c r="O47" s="9"/>
      <c r="P47" s="9"/>
      <c r="Q47" s="64" t="s">
        <v>16</v>
      </c>
      <c r="R47" s="64"/>
      <c r="S47" s="64"/>
      <c r="T47" s="40" t="s">
        <v>17</v>
      </c>
      <c r="U47" s="8"/>
    </row>
    <row r="48" spans="1:26" ht="23.4" customHeight="1">
      <c r="A48" s="65"/>
      <c r="B48" s="65"/>
      <c r="C48" s="65"/>
      <c r="D48" s="66"/>
      <c r="E48" s="9"/>
      <c r="I48" s="9"/>
      <c r="J48" s="9"/>
      <c r="M48" s="9"/>
      <c r="N48" s="9"/>
      <c r="O48" s="9"/>
      <c r="P48" s="9"/>
      <c r="Q48" s="64" t="s">
        <v>23</v>
      </c>
      <c r="R48" s="64"/>
      <c r="S48" s="64"/>
      <c r="T48" s="41">
        <f>D40</f>
        <v>0</v>
      </c>
      <c r="U48" s="8"/>
    </row>
    <row r="49" spans="1:26" s="9" customFormat="1" ht="23.4" customHeight="1">
      <c r="A49" s="65"/>
      <c r="B49" s="65"/>
      <c r="C49" s="65"/>
      <c r="D49" s="66"/>
      <c r="Q49" s="64" t="s">
        <v>18</v>
      </c>
      <c r="R49" s="64"/>
      <c r="S49" s="64"/>
      <c r="T49" s="42">
        <f>D40/D39*100</f>
        <v>0</v>
      </c>
    </row>
    <row r="50" spans="1:26" s="9" customFormat="1" ht="23.4" customHeight="1" thickBot="1">
      <c r="A50" s="65"/>
      <c r="B50" s="65"/>
      <c r="C50" s="65"/>
      <c r="D50" s="66"/>
      <c r="Q50" s="64" t="s">
        <v>24</v>
      </c>
      <c r="R50" s="64"/>
      <c r="S50" s="64"/>
      <c r="T50" s="43">
        <f>T48*0.000459</f>
        <v>0</v>
      </c>
    </row>
    <row r="51" spans="1:26" s="9" customFormat="1" ht="23.4" customHeight="1" thickBot="1">
      <c r="A51" s="61" t="s">
        <v>45</v>
      </c>
      <c r="B51" s="61"/>
      <c r="C51" s="62"/>
      <c r="D51" s="6"/>
      <c r="H51" s="54"/>
      <c r="I51" s="39"/>
      <c r="Q51" s="9" t="s">
        <v>42</v>
      </c>
    </row>
    <row r="52" spans="1:26" s="9" customFormat="1" ht="23.4" customHeight="1">
      <c r="A52" s="63" t="s">
        <v>47</v>
      </c>
      <c r="B52" s="63"/>
      <c r="C52" s="63"/>
      <c r="D52" s="44">
        <f>D35*20-(D44*D51+D35*(20-D51))-5547*D51</f>
        <v>0</v>
      </c>
    </row>
    <row r="53" spans="1:26" s="9" customFormat="1" ht="23.4" customHeight="1"/>
    <row r="54" spans="1:26" s="9" customFormat="1" ht="23.4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V54" s="8"/>
      <c r="W54" s="8"/>
      <c r="X54" s="8"/>
      <c r="Y54" s="8"/>
      <c r="Z54" s="8"/>
    </row>
    <row r="55" spans="1:26" s="9" customFormat="1" ht="23.4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V55" s="8"/>
      <c r="W55" s="8"/>
      <c r="X55" s="8"/>
      <c r="Y55" s="8"/>
      <c r="Z55" s="8"/>
    </row>
    <row r="56" spans="1:26" s="9" customFormat="1" ht="23.4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V56" s="8"/>
      <c r="W56" s="8"/>
      <c r="X56" s="8"/>
      <c r="Y56" s="8"/>
      <c r="Z56" s="8"/>
    </row>
    <row r="57" spans="1:26" s="9" customFormat="1" ht="23.4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V57" s="8"/>
      <c r="W57" s="8"/>
      <c r="X57" s="8"/>
      <c r="Y57" s="8"/>
      <c r="Z57" s="8"/>
    </row>
    <row r="58" spans="1:26" s="9" customFormat="1" ht="23.4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V58" s="8"/>
      <c r="W58" s="8"/>
      <c r="X58" s="8"/>
      <c r="Y58" s="8"/>
      <c r="Z58" s="8"/>
    </row>
  </sheetData>
  <sheetProtection algorithmName="SHA-512" hashValue="5wQGeQ3umk8ZqH15ChXTZDs0yNGzHhAWSs1zU/h0n5RLJTeFTmY7A0MEyBH9hNI+FjRL+/8CbU7/YpYkh4Vs+w==" saltValue="BmKAkvsP+YolFYhX6wJtUA==" spinCount="100000" sheet="1" objects="1" scenarios="1"/>
  <mergeCells count="53">
    <mergeCell ref="H6:I7"/>
    <mergeCell ref="A34:C34"/>
    <mergeCell ref="F34:G34"/>
    <mergeCell ref="A36:C36"/>
    <mergeCell ref="F35:G35"/>
    <mergeCell ref="F6:G7"/>
    <mergeCell ref="A35:C35"/>
    <mergeCell ref="F17:F18"/>
    <mergeCell ref="F19:F20"/>
    <mergeCell ref="F11:G11"/>
    <mergeCell ref="F12:G12"/>
    <mergeCell ref="A21:C21"/>
    <mergeCell ref="A17:A18"/>
    <mergeCell ref="B17:C17"/>
    <mergeCell ref="A19:A20"/>
    <mergeCell ref="B19:C19"/>
    <mergeCell ref="F16:G16"/>
    <mergeCell ref="A12:C12"/>
    <mergeCell ref="A11:C11"/>
    <mergeCell ref="A13:C13"/>
    <mergeCell ref="A16:C16"/>
    <mergeCell ref="Q24:S24"/>
    <mergeCell ref="A24:C27"/>
    <mergeCell ref="D24:D27"/>
    <mergeCell ref="A47:C50"/>
    <mergeCell ref="D47:D50"/>
    <mergeCell ref="A39:C39"/>
    <mergeCell ref="F39:G39"/>
    <mergeCell ref="A40:A41"/>
    <mergeCell ref="F40:F41"/>
    <mergeCell ref="A42:A43"/>
    <mergeCell ref="F42:F43"/>
    <mergeCell ref="B43:C43"/>
    <mergeCell ref="B42:C42"/>
    <mergeCell ref="B41:C41"/>
    <mergeCell ref="B40:C40"/>
    <mergeCell ref="A44:C44"/>
    <mergeCell ref="A51:C51"/>
    <mergeCell ref="A52:C52"/>
    <mergeCell ref="Q25:S25"/>
    <mergeCell ref="Q26:S26"/>
    <mergeCell ref="Q27:S27"/>
    <mergeCell ref="Q50:S50"/>
    <mergeCell ref="Q49:S49"/>
    <mergeCell ref="Q48:S48"/>
    <mergeCell ref="Q47:S47"/>
    <mergeCell ref="B2:D2"/>
    <mergeCell ref="B4:D4"/>
    <mergeCell ref="B3:D3"/>
    <mergeCell ref="A28:C28"/>
    <mergeCell ref="A29:C29"/>
    <mergeCell ref="B20:C20"/>
    <mergeCell ref="B18:C18"/>
  </mergeCells>
  <phoneticPr fontId="2"/>
  <pageMargins left="0.7" right="0.7" top="0.75" bottom="0.75" header="0.3" footer="0.3"/>
  <pageSetup paperSize="8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万里奈</dc:creator>
  <cp:lastModifiedBy>小林　万里奈</cp:lastModifiedBy>
  <cp:lastPrinted>2024-01-05T05:09:33Z</cp:lastPrinted>
  <dcterms:created xsi:type="dcterms:W3CDTF">2015-06-05T18:19:34Z</dcterms:created>
  <dcterms:modified xsi:type="dcterms:W3CDTF">2024-01-17T00:28:04Z</dcterms:modified>
</cp:coreProperties>
</file>