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6178DAB5-9DF4-4DBE-AEC7-E44C2ED72DCD}" xr6:coauthVersionLast="47" xr6:coauthVersionMax="47" xr10:uidLastSave="{00000000-0000-0000-0000-000000000000}"/>
  <workbookProtection workbookAlgorithmName="SHA-512" workbookHashValue="/M8XuGom6shfbYzw5SdWYbAOp5Ufb6rlIBm17R1IuZLayecd8fma9jsx/FOtfy4OZqmh65dn5XIsR4mP2KfCxg==" workbookSaltValue="KlHjOgNuTVqWLlwS0viijA==" workbookSpinCount="100000" lockStructure="1"/>
  <bookViews>
    <workbookView xWindow="-108" yWindow="-108" windowWidth="23256" windowHeight="12576" tabRatio="777" firstSheet="4" activeTab="4" xr2:uid="{00000000-000D-0000-FFFF-FFFF00000000}"/>
  </bookViews>
  <sheets>
    <sheet name="入力シート" sheetId="2" state="hidden" r:id="rId1"/>
    <sheet name="別記" sheetId="14" state="hidden" r:id="rId2"/>
    <sheet name="別紙１" sheetId="35" state="hidden" r:id="rId3"/>
    <sheet name="別紙２" sheetId="37" state="hidden" r:id="rId4"/>
    <sheet name="事後審査申請書" sheetId="34" r:id="rId5"/>
    <sheet name="事後審査申請書用プルダウンメニュー" sheetId="36" state="hidden" r:id="rId6"/>
  </sheets>
  <definedNames>
    <definedName name="_xlnm.Print_Area" localSheetId="4">事後審査申請書!$A$1:$Q$226</definedName>
    <definedName name="_xlnm.Print_Area" localSheetId="5">事後審査申請書用プルダウンメニュー!$A$1:$D$24</definedName>
    <definedName name="_xlnm.Print_Area" localSheetId="0">入力シート!$A$1:$AA$275</definedName>
    <definedName name="_xlnm.Print_Area" localSheetId="1">別記!$A$2:$J$224</definedName>
    <definedName name="_xlnm.Print_Area" localSheetId="2">別紙１!$A$1:$J$41</definedName>
    <definedName name="_xlnm.Print_Area" localSheetId="3">別紙２!$A$1:$F$29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 l="1"/>
  <c r="E19" i="2"/>
  <c r="E20" i="2"/>
  <c r="U18" i="2"/>
  <c r="F174" i="14"/>
  <c r="V18" i="2" l="1"/>
  <c r="B186" i="34" l="1"/>
  <c r="B148" i="34"/>
  <c r="B110" i="34"/>
  <c r="U17" i="2" l="1"/>
  <c r="V17" i="2"/>
  <c r="A190" i="14" l="1"/>
  <c r="D96" i="2" l="1"/>
  <c r="B207" i="34"/>
  <c r="L36" i="2" l="1"/>
  <c r="L35" i="2" l="1"/>
  <c r="E35" i="2"/>
  <c r="A213" i="34" l="1"/>
  <c r="A209" i="34"/>
  <c r="D93" i="2" l="1"/>
  <c r="B108" i="34" l="1"/>
  <c r="D97" i="2" l="1"/>
  <c r="B159" i="14" s="1"/>
  <c r="B22" i="14" l="1"/>
  <c r="F116" i="14" l="1"/>
  <c r="F115" i="14"/>
  <c r="F114" i="14"/>
  <c r="J114" i="14"/>
  <c r="F110" i="14"/>
  <c r="F109" i="14"/>
  <c r="F108" i="14"/>
  <c r="J106" i="14" l="1"/>
  <c r="J108" i="14"/>
  <c r="B21" i="14"/>
  <c r="B19" i="14"/>
  <c r="D268" i="2"/>
  <c r="C114" i="34" s="1"/>
  <c r="B195" i="34" l="1"/>
  <c r="B186" i="14" l="1"/>
  <c r="B205" i="14"/>
  <c r="E69" i="2" l="1"/>
  <c r="E59" i="2"/>
  <c r="B144" i="14" s="1"/>
  <c r="E58" i="2"/>
  <c r="B143" i="14" s="1"/>
  <c r="E57" i="2"/>
  <c r="E56" i="2"/>
  <c r="B139" i="14" s="1"/>
  <c r="D112" i="2" l="1"/>
  <c r="D111" i="2"/>
  <c r="B209" i="34" l="1"/>
  <c r="B211" i="34"/>
  <c r="B188" i="14"/>
  <c r="B190" i="14"/>
  <c r="B177" i="14"/>
  <c r="B175" i="14"/>
  <c r="D240" i="2"/>
  <c r="B193" i="14"/>
  <c r="F193" i="14"/>
  <c r="F194" i="14"/>
  <c r="U46" i="2" l="1"/>
  <c r="T46" i="2"/>
  <c r="U45" i="2"/>
  <c r="T45" i="2"/>
  <c r="E45" i="2" s="1"/>
  <c r="U44" i="2"/>
  <c r="T44" i="2"/>
  <c r="U43" i="2"/>
  <c r="T43" i="2"/>
  <c r="U42" i="2"/>
  <c r="T42" i="2"/>
  <c r="B142" i="14" l="1"/>
  <c r="B141" i="14"/>
  <c r="U34" i="2"/>
  <c r="T34" i="2"/>
  <c r="F102" i="14"/>
  <c r="D21" i="36" l="1"/>
  <c r="E34" i="2" l="1"/>
  <c r="E36" i="2"/>
  <c r="F103" i="14" s="1"/>
  <c r="D20" i="36"/>
  <c r="E54" i="2"/>
  <c r="E53" i="2"/>
  <c r="E52" i="2"/>
  <c r="E50" i="2" l="1"/>
  <c r="E31" i="2"/>
  <c r="D193" i="2"/>
  <c r="G29" i="2"/>
  <c r="E23" i="2"/>
  <c r="D137" i="2" s="1"/>
  <c r="E22" i="2"/>
  <c r="D135" i="2" s="1"/>
  <c r="E17" i="2"/>
  <c r="A32" i="14" s="1"/>
  <c r="D29" i="14" l="1"/>
  <c r="E12" i="2"/>
  <c r="D264" i="2" l="1"/>
  <c r="D244" i="2" l="1"/>
  <c r="A197" i="14" l="1"/>
  <c r="A217" i="34" s="1"/>
  <c r="A202" i="14" l="1"/>
  <c r="A221" i="34" s="1"/>
  <c r="D91" i="2"/>
  <c r="S19" i="35" l="1"/>
  <c r="S18" i="35"/>
  <c r="S17" i="35"/>
  <c r="S16" i="35"/>
  <c r="R19" i="35"/>
  <c r="R18" i="35"/>
  <c r="R17" i="35"/>
  <c r="R16" i="35"/>
  <c r="Q18" i="35"/>
  <c r="Q17" i="35"/>
  <c r="P21" i="35"/>
  <c r="P20" i="35"/>
  <c r="P19" i="35"/>
  <c r="P18" i="35"/>
  <c r="P17" i="35"/>
  <c r="P16" i="35"/>
  <c r="O18" i="35"/>
  <c r="O17" i="35"/>
  <c r="O16" i="35"/>
  <c r="M21" i="35"/>
  <c r="M20" i="35"/>
  <c r="M19" i="35"/>
  <c r="M18" i="35"/>
  <c r="M17" i="35"/>
  <c r="S14" i="35"/>
  <c r="R14" i="35"/>
  <c r="Q14" i="35"/>
  <c r="P14" i="35"/>
  <c r="O14" i="35"/>
  <c r="A205" i="34" l="1"/>
  <c r="B20" i="36" l="1"/>
  <c r="B16" i="36"/>
  <c r="B14" i="36"/>
  <c r="B12" i="36"/>
  <c r="B10" i="36"/>
  <c r="B7" i="36"/>
  <c r="B215" i="34"/>
  <c r="B223" i="34"/>
  <c r="B219" i="34"/>
  <c r="B78" i="34"/>
  <c r="D231" i="2" l="1"/>
  <c r="D232" i="2"/>
  <c r="D230" i="2"/>
  <c r="J111" i="14" l="1"/>
  <c r="F172" i="14"/>
  <c r="B184" i="34" l="1"/>
  <c r="B83" i="34"/>
  <c r="B159" i="34" s="1"/>
  <c r="F186" i="14"/>
  <c r="B121" i="34" l="1"/>
  <c r="B146" i="34"/>
  <c r="E55" i="2"/>
  <c r="B137" i="14" s="1"/>
  <c r="E66" i="2"/>
  <c r="B155" i="14" s="1"/>
  <c r="E65" i="2"/>
  <c r="E64" i="2"/>
  <c r="B153" i="14" s="1"/>
  <c r="E63" i="2"/>
  <c r="E62" i="2"/>
  <c r="E61" i="2"/>
  <c r="E60" i="2"/>
  <c r="E51" i="2"/>
  <c r="B130" i="14" s="1"/>
  <c r="E49" i="2"/>
  <c r="E48" i="2"/>
  <c r="B127" i="14" s="1"/>
  <c r="E44" i="2"/>
  <c r="E43" i="2"/>
  <c r="E42" i="2"/>
  <c r="E40" i="2"/>
  <c r="E33" i="2"/>
  <c r="E71" i="2"/>
  <c r="E70" i="2"/>
  <c r="B145" i="14" l="1"/>
  <c r="B148" i="14"/>
  <c r="F112" i="14"/>
  <c r="F113" i="14"/>
  <c r="F111" i="14"/>
  <c r="R40" i="2" l="1"/>
  <c r="R41" i="2" l="1"/>
  <c r="B205" i="34" l="1"/>
  <c r="B66" i="34"/>
  <c r="B221" i="34"/>
  <c r="B217" i="34"/>
  <c r="B213" i="34"/>
  <c r="N14" i="35" l="1"/>
  <c r="M14" i="35"/>
  <c r="M25" i="35" s="1"/>
  <c r="S15" i="35"/>
  <c r="R15" i="35"/>
  <c r="Q16" i="35"/>
  <c r="Q15" i="35"/>
  <c r="P15" i="35"/>
  <c r="O15" i="35"/>
  <c r="N16" i="35"/>
  <c r="N15" i="35"/>
  <c r="M16" i="35"/>
  <c r="M15" i="35"/>
  <c r="M28" i="35" l="1"/>
  <c r="M32" i="35"/>
  <c r="M26" i="35"/>
  <c r="M30" i="35"/>
  <c r="M27" i="35"/>
  <c r="M31" i="35"/>
  <c r="M29" i="35"/>
  <c r="H21" i="2" l="1"/>
  <c r="E16" i="2"/>
  <c r="D94" i="2" s="1"/>
  <c r="T15" i="2"/>
  <c r="D167" i="2" l="1"/>
  <c r="B20" i="14"/>
  <c r="G78" i="2"/>
  <c r="B213" i="14" l="1"/>
  <c r="C153" i="34"/>
  <c r="C191" i="34" s="1"/>
  <c r="B153" i="34"/>
  <c r="B191" i="34" s="1"/>
  <c r="B152" i="34"/>
  <c r="B190" i="34" s="1"/>
  <c r="B151" i="34"/>
  <c r="B189" i="34" s="1"/>
  <c r="A16" i="34"/>
  <c r="B24" i="34"/>
  <c r="B21" i="34"/>
  <c r="A15" i="34"/>
  <c r="F171" i="14" l="1"/>
  <c r="T29" i="2"/>
  <c r="D185" i="2"/>
  <c r="D267" i="2" l="1"/>
  <c r="J119" i="14" l="1"/>
  <c r="D269" i="2" l="1"/>
  <c r="H29" i="2" l="1"/>
  <c r="S29" i="2" l="1"/>
  <c r="J29" i="2" l="1"/>
  <c r="D89" i="2" l="1"/>
  <c r="A5" i="14" s="1"/>
  <c r="B216" i="14" l="1"/>
  <c r="E18" i="2"/>
  <c r="D110" i="2"/>
  <c r="D75" i="14" l="1"/>
  <c r="D78" i="14"/>
  <c r="D34" i="14"/>
  <c r="E41" i="2"/>
  <c r="E32" i="2"/>
  <c r="T21" i="2"/>
  <c r="T20" i="2"/>
  <c r="T19" i="2"/>
  <c r="T18" i="2"/>
  <c r="T17" i="2"/>
  <c r="T16" i="2"/>
  <c r="T14" i="2"/>
  <c r="T13" i="2"/>
  <c r="T12" i="2"/>
  <c r="T11" i="2"/>
  <c r="T10" i="2"/>
  <c r="T9" i="2"/>
  <c r="T8" i="2"/>
  <c r="S8" i="2"/>
  <c r="S9" i="2"/>
  <c r="S10" i="2"/>
  <c r="S11" i="2"/>
  <c r="S12" i="2"/>
  <c r="S13" i="2"/>
  <c r="S14" i="2"/>
  <c r="S15" i="2"/>
  <c r="S17" i="2"/>
  <c r="S18" i="2"/>
  <c r="S19" i="2"/>
  <c r="S20" i="2"/>
  <c r="S21" i="2"/>
  <c r="T7" i="2"/>
  <c r="S7" i="2"/>
  <c r="E39" i="2" l="1"/>
  <c r="B40" i="34"/>
  <c r="F188" i="14" l="1"/>
  <c r="F202" i="14"/>
  <c r="F199" i="14"/>
  <c r="F197" i="14"/>
  <c r="F190" i="14"/>
  <c r="F180" i="14"/>
  <c r="F178" i="14"/>
  <c r="F177" i="14"/>
  <c r="F175" i="14"/>
  <c r="F169" i="14"/>
  <c r="B171" i="14"/>
  <c r="B202" i="14"/>
  <c r="B197" i="14"/>
  <c r="B72" i="34"/>
  <c r="D224" i="2" l="1"/>
  <c r="D225" i="2"/>
  <c r="B223" i="14"/>
  <c r="J102" i="14"/>
  <c r="J124" i="14"/>
  <c r="J122" i="14"/>
  <c r="J117" i="14"/>
  <c r="J104" i="14"/>
  <c r="J99" i="14"/>
  <c r="J97" i="14"/>
  <c r="J95" i="14"/>
  <c r="J78" i="14"/>
  <c r="J71" i="14"/>
  <c r="D11" i="14"/>
  <c r="D10" i="14"/>
  <c r="D9" i="14"/>
  <c r="D166" i="2" l="1"/>
  <c r="D90" i="2"/>
  <c r="D13" i="14"/>
  <c r="D92" i="2"/>
  <c r="B76" i="34" l="1"/>
  <c r="D12" i="14"/>
  <c r="B14" i="14"/>
  <c r="C152" i="34" l="1"/>
  <c r="C190" i="34" s="1"/>
  <c r="C48" i="2" l="1"/>
  <c r="D234" i="2" l="1"/>
  <c r="D233" i="2"/>
  <c r="B138" i="14"/>
</calcChain>
</file>

<file path=xl/sharedStrings.xml><?xml version="1.0" encoding="utf-8"?>
<sst xmlns="http://schemas.openxmlformats.org/spreadsheetml/2006/main" count="994" uniqueCount="588">
  <si>
    <t>２　評価項目及び評価基準</t>
    <rPh sb="2" eb="4">
      <t>ヒョウカ</t>
    </rPh>
    <rPh sb="4" eb="6">
      <t>コウモク</t>
    </rPh>
    <rPh sb="6" eb="7">
      <t>オヨ</t>
    </rPh>
    <rPh sb="8" eb="10">
      <t>ヒョウカ</t>
    </rPh>
    <rPh sb="10" eb="12">
      <t>キジュン</t>
    </rPh>
    <phoneticPr fontId="1"/>
  </si>
  <si>
    <t>工事番号</t>
    <rPh sb="0" eb="2">
      <t>コウジ</t>
    </rPh>
    <rPh sb="2" eb="4">
      <t>バンゴウ</t>
    </rPh>
    <phoneticPr fontId="1"/>
  </si>
  <si>
    <t>工事名</t>
    <rPh sb="0" eb="2">
      <t>コウジ</t>
    </rPh>
    <rPh sb="2" eb="3">
      <t>メイ</t>
    </rPh>
    <phoneticPr fontId="1"/>
  </si>
  <si>
    <t>路線名</t>
    <rPh sb="0" eb="2">
      <t>ロセン</t>
    </rPh>
    <rPh sb="2" eb="3">
      <t>メイ</t>
    </rPh>
    <phoneticPr fontId="1"/>
  </si>
  <si>
    <t>工事場所</t>
    <rPh sb="0" eb="2">
      <t>コウジ</t>
    </rPh>
    <rPh sb="2" eb="4">
      <t>バショ</t>
    </rPh>
    <phoneticPr fontId="1"/>
  </si>
  <si>
    <t>型式</t>
    <rPh sb="0" eb="2">
      <t>カタシキ</t>
    </rPh>
    <phoneticPr fontId="1"/>
  </si>
  <si>
    <t>別記「総合評価競争入札に関する事項」</t>
    <rPh sb="0" eb="2">
      <t>ベッキ</t>
    </rPh>
    <rPh sb="3" eb="5">
      <t>ソウゴウ</t>
    </rPh>
    <rPh sb="5" eb="7">
      <t>ヒョウカ</t>
    </rPh>
    <rPh sb="7" eb="9">
      <t>キョウソウ</t>
    </rPh>
    <rPh sb="9" eb="11">
      <t>ニュウサツ</t>
    </rPh>
    <rPh sb="12" eb="13">
      <t>カン</t>
    </rPh>
    <rPh sb="15" eb="17">
      <t>ジコウ</t>
    </rPh>
    <phoneticPr fontId="1"/>
  </si>
  <si>
    <t>業種</t>
    <rPh sb="0" eb="2">
      <t>ギョウシュ</t>
    </rPh>
    <phoneticPr fontId="1"/>
  </si>
  <si>
    <t>１　工事の概要</t>
    <rPh sb="2" eb="4">
      <t>コウジ</t>
    </rPh>
    <rPh sb="5" eb="7">
      <t>ガイヨウ</t>
    </rPh>
    <phoneticPr fontId="1"/>
  </si>
  <si>
    <t>工期</t>
    <rPh sb="0" eb="2">
      <t>コウキ</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</si>
  <si>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</si>
  <si>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</si>
  <si>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配　点</t>
    <rPh sb="0" eb="1">
      <t>ハイ</t>
    </rPh>
    <rPh sb="2" eb="3">
      <t>テン</t>
    </rPh>
    <phoneticPr fontId="1"/>
  </si>
  <si>
    <t>満　点</t>
    <rPh sb="0" eb="1">
      <t>ミツル</t>
    </rPh>
    <rPh sb="2" eb="3">
      <t>テン</t>
    </rPh>
    <phoneticPr fontId="1"/>
  </si>
  <si>
    <t>年次設定</t>
    <rPh sb="0" eb="2">
      <t>ネンジ</t>
    </rPh>
    <rPh sb="2" eb="4">
      <t>セッテイ</t>
    </rPh>
    <phoneticPr fontId="1"/>
  </si>
  <si>
    <t>過去３年間設定</t>
    <rPh sb="0" eb="2">
      <t>カコ</t>
    </rPh>
    <rPh sb="3" eb="5">
      <t>ネンカン</t>
    </rPh>
    <rPh sb="5" eb="7">
      <t>セッテイ</t>
    </rPh>
    <phoneticPr fontId="1"/>
  </si>
  <si>
    <t>過去５年間設定</t>
    <rPh sb="0" eb="2">
      <t>カコ</t>
    </rPh>
    <rPh sb="3" eb="5">
      <t>ネンカン</t>
    </rPh>
    <rPh sb="5" eb="7">
      <t>セッテイ</t>
    </rPh>
    <phoneticPr fontId="1"/>
  </si>
  <si>
    <t>雇用実績あり</t>
    <rPh sb="0" eb="2">
      <t>コヨウ</t>
    </rPh>
    <rPh sb="2" eb="4">
      <t>ジッセキ</t>
    </rPh>
    <phoneticPr fontId="1"/>
  </si>
  <si>
    <t>実績あり</t>
    <rPh sb="0" eb="2">
      <t>ジッセキ</t>
    </rPh>
    <phoneticPr fontId="1"/>
  </si>
  <si>
    <t>実績なし</t>
    <rPh sb="0" eb="2">
      <t>ジッセキ</t>
    </rPh>
    <phoneticPr fontId="1"/>
  </si>
  <si>
    <t>（注意）</t>
    <rPh sb="1" eb="3">
      <t>チュウイ</t>
    </rPh>
    <phoneticPr fontId="1"/>
  </si>
  <si>
    <t>特殊法人等とは、公共工事の入札及び契約の適正化の促進に関する法律及び同法施行令に規定されている特殊法人等をいう。</t>
    <rPh sb="0" eb="2">
      <t>トクシュ</t>
    </rPh>
    <rPh sb="2" eb="4">
      <t>ホウジン</t>
    </rPh>
    <rPh sb="4" eb="5">
      <t>トウ</t>
    </rPh>
    <rPh sb="8" eb="10">
      <t>コウキョウ</t>
    </rPh>
    <rPh sb="10" eb="12">
      <t>コウジ</t>
    </rPh>
    <rPh sb="13" eb="15">
      <t>ニュウサツ</t>
    </rPh>
    <rPh sb="15" eb="16">
      <t>オヨ</t>
    </rPh>
    <rPh sb="17" eb="19">
      <t>ケイヤク</t>
    </rPh>
    <rPh sb="20" eb="23">
      <t>テキセイカ</t>
    </rPh>
    <rPh sb="24" eb="26">
      <t>ソクシン</t>
    </rPh>
    <rPh sb="27" eb="28">
      <t>カン</t>
    </rPh>
    <rPh sb="30" eb="32">
      <t>ホウリツ</t>
    </rPh>
    <phoneticPr fontId="1"/>
  </si>
  <si>
    <t>該当する正規社員については、同一企業での再雇用は認めない。また、落札決定時点で雇用が継続していること。</t>
    <rPh sb="0" eb="2">
      <t>ガイトウ</t>
    </rPh>
    <rPh sb="4" eb="6">
      <t>セイキ</t>
    </rPh>
    <rPh sb="6" eb="8">
      <t>シャイン</t>
    </rPh>
    <rPh sb="14" eb="16">
      <t>ドウイツ</t>
    </rPh>
    <rPh sb="16" eb="18">
      <t>キギョウ</t>
    </rPh>
    <rPh sb="20" eb="23">
      <t>サイコヨウ</t>
    </rPh>
    <rPh sb="24" eb="25">
      <t>ミト</t>
    </rPh>
    <rPh sb="32" eb="34">
      <t>ラクサツ</t>
    </rPh>
    <rPh sb="34" eb="36">
      <t>ケッテイ</t>
    </rPh>
    <rPh sb="36" eb="38">
      <t>ジテン</t>
    </rPh>
    <rPh sb="39" eb="41">
      <t>コヨウ</t>
    </rPh>
    <rPh sb="42" eb="44">
      <t>ケイゾク</t>
    </rPh>
    <phoneticPr fontId="1"/>
  </si>
  <si>
    <t>資格取得実績については、落札決定時点で雇用されている企業での取得実績に限る。</t>
    <rPh sb="0" eb="2">
      <t>シカク</t>
    </rPh>
    <rPh sb="2" eb="4">
      <t>シュトク</t>
    </rPh>
    <rPh sb="4" eb="6">
      <t>ジッセキ</t>
    </rPh>
    <rPh sb="12" eb="14">
      <t>ラクサツ</t>
    </rPh>
    <rPh sb="14" eb="16">
      <t>ケッテイ</t>
    </rPh>
    <rPh sb="16" eb="18">
      <t>ジテン</t>
    </rPh>
    <rPh sb="19" eb="21">
      <t>コヨウ</t>
    </rPh>
    <rPh sb="26" eb="28">
      <t>キギョウ</t>
    </rPh>
    <rPh sb="30" eb="32">
      <t>シュトク</t>
    </rPh>
    <rPh sb="32" eb="34">
      <t>ジッセキ</t>
    </rPh>
    <rPh sb="35" eb="36">
      <t>カギ</t>
    </rPh>
    <phoneticPr fontId="1"/>
  </si>
  <si>
    <t>過去１０年間設定</t>
    <rPh sb="0" eb="2">
      <t>カコ</t>
    </rPh>
    <rPh sb="4" eb="6">
      <t>ネンカン</t>
    </rPh>
    <rPh sb="6" eb="8">
      <t>セッテイ</t>
    </rPh>
    <phoneticPr fontId="1"/>
  </si>
  <si>
    <t>3件以上</t>
    <rPh sb="1" eb="2">
      <t>ケン</t>
    </rPh>
    <rPh sb="2" eb="4">
      <t>イジョウ</t>
    </rPh>
    <phoneticPr fontId="1"/>
  </si>
  <si>
    <t>配置予定技術者の資格</t>
    <rPh sb="0" eb="2">
      <t>ハイチ</t>
    </rPh>
    <rPh sb="2" eb="4">
      <t>ヨテイ</t>
    </rPh>
    <rPh sb="4" eb="7">
      <t>ギジュツシャ</t>
    </rPh>
    <rPh sb="8" eb="10">
      <t>シカク</t>
    </rPh>
    <phoneticPr fontId="1"/>
  </si>
  <si>
    <t>建設業法「技術検定」</t>
    <rPh sb="0" eb="3">
      <t>ケンセツギョウ</t>
    </rPh>
    <rPh sb="3" eb="4">
      <t>ホウ</t>
    </rPh>
    <rPh sb="5" eb="7">
      <t>ギジュツ</t>
    </rPh>
    <rPh sb="7" eb="9">
      <t>ケンテイ</t>
    </rPh>
    <phoneticPr fontId="1"/>
  </si>
  <si>
    <t>協力雇用主登録あり</t>
    <rPh sb="0" eb="2">
      <t>キョウリョク</t>
    </rPh>
    <rPh sb="2" eb="5">
      <t>コヨウヌシ</t>
    </rPh>
    <rPh sb="5" eb="7">
      <t>トウロク</t>
    </rPh>
    <phoneticPr fontId="1"/>
  </si>
  <si>
    <t>あり</t>
    <phoneticPr fontId="1"/>
  </si>
  <si>
    <t>なし</t>
    <phoneticPr fontId="1"/>
  </si>
  <si>
    <t>指名停止の基準日</t>
    <rPh sb="0" eb="2">
      <t>シメイ</t>
    </rPh>
    <rPh sb="2" eb="4">
      <t>テイシ</t>
    </rPh>
    <rPh sb="5" eb="8">
      <t>キジュンビ</t>
    </rPh>
    <phoneticPr fontId="1"/>
  </si>
  <si>
    <t>３　ヒアリングについて</t>
    <phoneticPr fontId="1"/>
  </si>
  <si>
    <t>４　事後審査について</t>
    <rPh sb="2" eb="4">
      <t>ジゴ</t>
    </rPh>
    <rPh sb="4" eb="6">
      <t>シンサ</t>
    </rPh>
    <phoneticPr fontId="1"/>
  </si>
  <si>
    <t>イ　様式第１</t>
    <rPh sb="2" eb="4">
      <t>ヨウシキ</t>
    </rPh>
    <rPh sb="4" eb="5">
      <t>ダイ</t>
    </rPh>
    <phoneticPr fontId="1"/>
  </si>
  <si>
    <t>ウ　様式第１に該当する資料（表１）</t>
    <rPh sb="2" eb="4">
      <t>ヨウシキ</t>
    </rPh>
    <rPh sb="4" eb="5">
      <t>ダイ</t>
    </rPh>
    <rPh sb="7" eb="9">
      <t>ガイトウ</t>
    </rPh>
    <rPh sb="11" eb="13">
      <t>シリョウ</t>
    </rPh>
    <rPh sb="14" eb="15">
      <t>ヒョウ</t>
    </rPh>
    <phoneticPr fontId="1"/>
  </si>
  <si>
    <t>項目名</t>
    <rPh sb="0" eb="2">
      <t>コウモク</t>
    </rPh>
    <rPh sb="2" eb="3">
      <t>メイ</t>
    </rPh>
    <phoneticPr fontId="1"/>
  </si>
  <si>
    <t>提出資料及び注意事項</t>
    <rPh sb="0" eb="2">
      <t>テイシュツ</t>
    </rPh>
    <rPh sb="2" eb="4">
      <t>シリョウ</t>
    </rPh>
    <rPh sb="4" eb="5">
      <t>オヨ</t>
    </rPh>
    <rPh sb="6" eb="8">
      <t>チュウイ</t>
    </rPh>
    <rPh sb="8" eb="10">
      <t>ジコウ</t>
    </rPh>
    <phoneticPr fontId="1"/>
  </si>
  <si>
    <t>障害者雇用の有無</t>
    <rPh sb="0" eb="3">
      <t>ショウガイシャ</t>
    </rPh>
    <rPh sb="3" eb="5">
      <t>コヨウ</t>
    </rPh>
    <rPh sb="6" eb="8">
      <t>ウム</t>
    </rPh>
    <phoneticPr fontId="1"/>
  </si>
  <si>
    <t>更生保護における就労支援</t>
    <rPh sb="0" eb="2">
      <t>コウセイ</t>
    </rPh>
    <rPh sb="2" eb="4">
      <t>ホゴ</t>
    </rPh>
    <rPh sb="8" eb="10">
      <t>シュウロウ</t>
    </rPh>
    <rPh sb="10" eb="12">
      <t>シエン</t>
    </rPh>
    <phoneticPr fontId="1"/>
  </si>
  <si>
    <t>CORINS施工実績</t>
    <rPh sb="6" eb="8">
      <t>セコウ</t>
    </rPh>
    <rPh sb="8" eb="10">
      <t>ジッセキ</t>
    </rPh>
    <phoneticPr fontId="1"/>
  </si>
  <si>
    <t>また、入札者の申告した加算点が本市の審査した加算点より過小となる評価項目がある場合でも、その評価項目の加算点の見直しは行わない。</t>
    <rPh sb="3" eb="5">
      <t>ニュウサツ</t>
    </rPh>
    <rPh sb="5" eb="6">
      <t>シャ</t>
    </rPh>
    <rPh sb="7" eb="9">
      <t>シンコク</t>
    </rPh>
    <rPh sb="11" eb="13">
      <t>カサン</t>
    </rPh>
    <rPh sb="13" eb="14">
      <t>テン</t>
    </rPh>
    <rPh sb="15" eb="16">
      <t>ホン</t>
    </rPh>
    <rPh sb="16" eb="17">
      <t>シ</t>
    </rPh>
    <rPh sb="18" eb="20">
      <t>シンサ</t>
    </rPh>
    <rPh sb="22" eb="24">
      <t>カサン</t>
    </rPh>
    <rPh sb="24" eb="25">
      <t>テン</t>
    </rPh>
    <rPh sb="27" eb="29">
      <t>カショウ</t>
    </rPh>
    <rPh sb="32" eb="34">
      <t>ヒョウカ</t>
    </rPh>
    <rPh sb="34" eb="36">
      <t>コウモク</t>
    </rPh>
    <rPh sb="39" eb="41">
      <t>バアイ</t>
    </rPh>
    <rPh sb="46" eb="48">
      <t>ヒョウカ</t>
    </rPh>
    <rPh sb="48" eb="50">
      <t>コウモク</t>
    </rPh>
    <rPh sb="51" eb="53">
      <t>カサン</t>
    </rPh>
    <rPh sb="53" eb="54">
      <t>テン</t>
    </rPh>
    <rPh sb="55" eb="57">
      <t>ミナオ</t>
    </rPh>
    <rPh sb="59" eb="60">
      <t>オコナ</t>
    </rPh>
    <phoneticPr fontId="1"/>
  </si>
  <si>
    <t>標準点</t>
    <rPh sb="0" eb="2">
      <t>ヒョウジュン</t>
    </rPh>
    <rPh sb="2" eb="3">
      <t>テン</t>
    </rPh>
    <phoneticPr fontId="1"/>
  </si>
  <si>
    <t>1 工　事　概　要</t>
    <rPh sb="2" eb="3">
      <t>コウ</t>
    </rPh>
    <rPh sb="4" eb="5">
      <t>コト</t>
    </rPh>
    <rPh sb="6" eb="7">
      <t>ガイ</t>
    </rPh>
    <rPh sb="8" eb="9">
      <t>ヨウ</t>
    </rPh>
    <phoneticPr fontId="1"/>
  </si>
  <si>
    <t>№</t>
    <phoneticPr fontId="1"/>
  </si>
  <si>
    <t>入力項目</t>
    <rPh sb="0" eb="2">
      <t>ニュウリョク</t>
    </rPh>
    <rPh sb="2" eb="4">
      <t>コウモク</t>
    </rPh>
    <phoneticPr fontId="1"/>
  </si>
  <si>
    <t>入　力　条　件</t>
    <rPh sb="0" eb="1">
      <t>ニュウ</t>
    </rPh>
    <rPh sb="2" eb="3">
      <t>チカラ</t>
    </rPh>
    <rPh sb="4" eb="5">
      <t>ジョウ</t>
    </rPh>
    <rPh sb="6" eb="7">
      <t>ケン</t>
    </rPh>
    <phoneticPr fontId="1"/>
  </si>
  <si>
    <t>備　　　考</t>
    <rPh sb="0" eb="1">
      <t>ビ</t>
    </rPh>
    <rPh sb="4" eb="5">
      <t>コウ</t>
    </rPh>
    <phoneticPr fontId="1"/>
  </si>
  <si>
    <t>２項目選択リスト一覧</t>
    <rPh sb="1" eb="3">
      <t>コウモク</t>
    </rPh>
    <rPh sb="3" eb="5">
      <t>センタク</t>
    </rPh>
    <rPh sb="8" eb="10">
      <t>イチラン</t>
    </rPh>
    <phoneticPr fontId="1"/>
  </si>
  <si>
    <t>シートに直接入力</t>
    <rPh sb="4" eb="6">
      <t>チョクセツ</t>
    </rPh>
    <rPh sb="6" eb="8">
      <t>ニュウリョク</t>
    </rPh>
    <phoneticPr fontId="1"/>
  </si>
  <si>
    <t>簡易型</t>
    <rPh sb="0" eb="3">
      <t>カンイガタ</t>
    </rPh>
    <phoneticPr fontId="1"/>
  </si>
  <si>
    <t>特別簡易型</t>
    <rPh sb="0" eb="2">
      <t>トクベツ</t>
    </rPh>
    <rPh sb="2" eb="5">
      <t>カンイガタ</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</si>
  <si>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</si>
  <si>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</si>
  <si>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舗装工事</t>
    <rPh sb="0" eb="2">
      <t>ホソウ</t>
    </rPh>
    <rPh sb="2" eb="4">
      <t>コウジ</t>
    </rPh>
    <phoneticPr fontId="1"/>
  </si>
  <si>
    <t>電気工事</t>
    <rPh sb="0" eb="2">
      <t>デンキ</t>
    </rPh>
    <rPh sb="2" eb="4">
      <t>コウジ</t>
    </rPh>
    <phoneticPr fontId="1"/>
  </si>
  <si>
    <t>管工事</t>
    <rPh sb="0" eb="3">
      <t>カンコウジ</t>
    </rPh>
    <phoneticPr fontId="1"/>
  </si>
  <si>
    <t>水道施設工事</t>
    <rPh sb="0" eb="2">
      <t>スイドウ</t>
    </rPh>
    <rPh sb="2" eb="4">
      <t>シセツ</t>
    </rPh>
    <rPh sb="4" eb="6">
      <t>コウジ</t>
    </rPh>
    <phoneticPr fontId="1"/>
  </si>
  <si>
    <t>造園工事</t>
    <rPh sb="0" eb="2">
      <t>ゾウエン</t>
    </rPh>
    <rPh sb="2" eb="4">
      <t>コウジ</t>
    </rPh>
    <phoneticPr fontId="1"/>
  </si>
  <si>
    <t>技術士法「技術士試験」</t>
    <rPh sb="0" eb="2">
      <t>ギジュツ</t>
    </rPh>
    <rPh sb="2" eb="3">
      <t>シ</t>
    </rPh>
    <rPh sb="3" eb="4">
      <t>ホウ</t>
    </rPh>
    <rPh sb="5" eb="7">
      <t>ギジュツ</t>
    </rPh>
    <rPh sb="7" eb="8">
      <t>シ</t>
    </rPh>
    <rPh sb="8" eb="10">
      <t>シケン</t>
    </rPh>
    <phoneticPr fontId="1"/>
  </si>
  <si>
    <t>建築士法「建築士試験」</t>
    <rPh sb="0" eb="3">
      <t>ケンチクシ</t>
    </rPh>
    <rPh sb="3" eb="4">
      <t>ホウ</t>
    </rPh>
    <rPh sb="5" eb="8">
      <t>ケンチクシ</t>
    </rPh>
    <rPh sb="8" eb="10">
      <t>シケン</t>
    </rPh>
    <phoneticPr fontId="1"/>
  </si>
  <si>
    <t>水道緊急修繕実績年次</t>
    <rPh sb="0" eb="2">
      <t>スイドウ</t>
    </rPh>
    <rPh sb="2" eb="4">
      <t>キンキュウ</t>
    </rPh>
    <rPh sb="4" eb="6">
      <t>シュウゼン</t>
    </rPh>
    <rPh sb="6" eb="8">
      <t>ジッセキ</t>
    </rPh>
    <rPh sb="8" eb="10">
      <t>ネンジ</t>
    </rPh>
    <phoneticPr fontId="1"/>
  </si>
  <si>
    <t>指名停止の基準日</t>
    <rPh sb="0" eb="2">
      <t>シメイ</t>
    </rPh>
    <rPh sb="2" eb="4">
      <t>テイシ</t>
    </rPh>
    <rPh sb="5" eb="8">
      <t>キジュンビ</t>
    </rPh>
    <phoneticPr fontId="1"/>
  </si>
  <si>
    <t>CORINS施工実績</t>
    <rPh sb="6" eb="8">
      <t>セコウ</t>
    </rPh>
    <rPh sb="8" eb="10">
      <t>ジッセキ</t>
    </rPh>
    <phoneticPr fontId="1"/>
  </si>
  <si>
    <t>標準点</t>
    <rPh sb="0" eb="2">
      <t>ヒョウジュン</t>
    </rPh>
    <rPh sb="2" eb="3">
      <t>テン</t>
    </rPh>
    <phoneticPr fontId="1"/>
  </si>
  <si>
    <t>3　別記への記載事項（文面）</t>
    <rPh sb="2" eb="4">
      <t>ベッキ</t>
    </rPh>
    <rPh sb="6" eb="8">
      <t>キサイ</t>
    </rPh>
    <rPh sb="8" eb="10">
      <t>ジコウ</t>
    </rPh>
    <rPh sb="11" eb="12">
      <t>ブン</t>
    </rPh>
    <rPh sb="12" eb="13">
      <t>メン</t>
    </rPh>
    <phoneticPr fontId="1"/>
  </si>
  <si>
    <t>評価基準の変更・追加作業を時は、チェックを外す。確定となった時点でチェックを行う。（チェック忘れ十分注意すること！！）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トキ</t>
    </rPh>
    <rPh sb="21" eb="22">
      <t>ハズ</t>
    </rPh>
    <rPh sb="24" eb="26">
      <t>カクテイ</t>
    </rPh>
    <rPh sb="30" eb="32">
      <t>ジテン</t>
    </rPh>
    <rPh sb="38" eb="39">
      <t>オコナ</t>
    </rPh>
    <rPh sb="46" eb="47">
      <t>ワス</t>
    </rPh>
    <rPh sb="48" eb="50">
      <t>ジュウブン</t>
    </rPh>
    <rPh sb="50" eb="52">
      <t>チュウイ</t>
    </rPh>
    <phoneticPr fontId="1"/>
  </si>
  <si>
    <t>正規社員（採用時に29歳以下）の雇用実績とする。</t>
    <rPh sb="0" eb="2">
      <t>セイキ</t>
    </rPh>
    <rPh sb="2" eb="4">
      <t>シャイン</t>
    </rPh>
    <rPh sb="5" eb="8">
      <t>サイヨウジ</t>
    </rPh>
    <rPh sb="11" eb="12">
      <t>サイ</t>
    </rPh>
    <rPh sb="12" eb="14">
      <t>イカ</t>
    </rPh>
    <rPh sb="16" eb="18">
      <t>コヨウ</t>
    </rPh>
    <rPh sb="18" eb="20">
      <t>ジッセキ</t>
    </rPh>
    <phoneticPr fontId="1"/>
  </si>
  <si>
    <t>評価対象期間は、加算点申告表を提出する日の前日から過去5年間（60ヶ月）とする。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</si>
  <si>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評価対象期間は、加算点申告表を提出する日の前日から過去3年間（36ヶ月）とする。</t>
    <rPh sb="0" eb="2">
      <t>ヒョウカ</t>
    </rPh>
    <rPh sb="2" eb="4">
      <t>タイショウ</t>
    </rPh>
    <rPh sb="4" eb="6">
      <t>キカン</t>
    </rPh>
    <rPh sb="8" eb="10">
      <t>カサン</t>
    </rPh>
    <rPh sb="10" eb="11">
      <t>テン</t>
    </rPh>
    <rPh sb="11" eb="13">
      <t>シンコク</t>
    </rPh>
    <rPh sb="13" eb="14">
      <t>ヒョウ</t>
    </rPh>
    <rPh sb="15" eb="17">
      <t>テイシュツ</t>
    </rPh>
    <rPh sb="19" eb="20">
      <t>ヒ</t>
    </rPh>
    <rPh sb="21" eb="23">
      <t>ゼンジツ</t>
    </rPh>
    <rPh sb="25" eb="27">
      <t>カコ</t>
    </rPh>
    <rPh sb="28" eb="30">
      <t>ネンカン</t>
    </rPh>
    <rPh sb="34" eb="35">
      <t>ゲツ</t>
    </rPh>
    <phoneticPr fontId="1"/>
  </si>
  <si>
    <t>点≧80</t>
    <rPh sb="0" eb="1">
      <t>テン</t>
    </rPh>
    <phoneticPr fontId="1"/>
  </si>
  <si>
    <t>1件</t>
    <rPh sb="1" eb="2">
      <t>ケン</t>
    </rPh>
    <phoneticPr fontId="1"/>
  </si>
  <si>
    <t>0件</t>
    <rPh sb="1" eb="2">
      <t>ケン</t>
    </rPh>
    <phoneticPr fontId="1"/>
  </si>
  <si>
    <t>2件</t>
    <rPh sb="1" eb="2">
      <t>ケン</t>
    </rPh>
    <phoneticPr fontId="1"/>
  </si>
  <si>
    <t>配置予定技術者の能力に関する事項（配点10点）</t>
    <rPh sb="0" eb="2">
      <t>ハイチ</t>
    </rPh>
    <rPh sb="2" eb="4">
      <t>ヨテイ</t>
    </rPh>
    <rPh sb="4" eb="7">
      <t>ギジュツシャ</t>
    </rPh>
    <rPh sb="8" eb="10">
      <t>ノウリョク</t>
    </rPh>
    <rPh sb="11" eb="12">
      <t>カン</t>
    </rPh>
    <rPh sb="14" eb="16">
      <t>ジコウ</t>
    </rPh>
    <rPh sb="17" eb="19">
      <t>ハイテン</t>
    </rPh>
    <rPh sb="21" eb="22">
      <t>テン</t>
    </rPh>
    <phoneticPr fontId="1"/>
  </si>
  <si>
    <t>1件以上</t>
    <rPh sb="1" eb="2">
      <t>ケン</t>
    </rPh>
    <rPh sb="2" eb="4">
      <t>イジョウ</t>
    </rPh>
    <phoneticPr fontId="1"/>
  </si>
  <si>
    <t>1級国家資格又は技術士</t>
    <rPh sb="1" eb="2">
      <t>キュウ</t>
    </rPh>
    <rPh sb="2" eb="4">
      <t>コッカ</t>
    </rPh>
    <rPh sb="4" eb="6">
      <t>シカク</t>
    </rPh>
    <rPh sb="6" eb="7">
      <t>マタ</t>
    </rPh>
    <rPh sb="8" eb="10">
      <t>ギジュツ</t>
    </rPh>
    <rPh sb="10" eb="11">
      <t>シ</t>
    </rPh>
    <phoneticPr fontId="1"/>
  </si>
  <si>
    <t>共通</t>
    <rPh sb="0" eb="2">
      <t>キョウツウ</t>
    </rPh>
    <phoneticPr fontId="1"/>
  </si>
  <si>
    <t>地域要件</t>
    <rPh sb="0" eb="2">
      <t>チイキ</t>
    </rPh>
    <rPh sb="2" eb="4">
      <t>ヨウケン</t>
    </rPh>
    <phoneticPr fontId="1"/>
  </si>
  <si>
    <t>選択</t>
    <rPh sb="0" eb="2">
      <t>センタク</t>
    </rPh>
    <phoneticPr fontId="1"/>
  </si>
  <si>
    <t>締結あり</t>
  </si>
  <si>
    <t>上記以外</t>
    <rPh sb="0" eb="2">
      <t>ジョウキ</t>
    </rPh>
    <rPh sb="2" eb="4">
      <t>イガイ</t>
    </rPh>
    <phoneticPr fontId="1"/>
  </si>
  <si>
    <t>安　城　市　長</t>
    <rPh sb="0" eb="1">
      <t>アン</t>
    </rPh>
    <rPh sb="2" eb="3">
      <t>シロ</t>
    </rPh>
    <rPh sb="4" eb="5">
      <t>シ</t>
    </rPh>
    <rPh sb="6" eb="7">
      <t>チョウ</t>
    </rPh>
    <phoneticPr fontId="1"/>
  </si>
  <si>
    <t>連絡者　担当者</t>
    <rPh sb="0" eb="2">
      <t>レンラク</t>
    </rPh>
    <rPh sb="2" eb="3">
      <t>シャ</t>
    </rPh>
    <rPh sb="4" eb="7">
      <t>タントウシャ</t>
    </rPh>
    <phoneticPr fontId="1"/>
  </si>
  <si>
    <t>電話番号</t>
    <rPh sb="0" eb="2">
      <t>デンワ</t>
    </rPh>
    <rPh sb="2" eb="4">
      <t>バンゴウ</t>
    </rPh>
    <phoneticPr fontId="1"/>
  </si>
  <si>
    <t>A 事　後　審　査　申　請</t>
    <rPh sb="2" eb="3">
      <t>コト</t>
    </rPh>
    <rPh sb="4" eb="5">
      <t>アト</t>
    </rPh>
    <rPh sb="6" eb="7">
      <t>シン</t>
    </rPh>
    <rPh sb="8" eb="9">
      <t>サ</t>
    </rPh>
    <rPh sb="10" eb="11">
      <t>サル</t>
    </rPh>
    <rPh sb="12" eb="13">
      <t>ショウ</t>
    </rPh>
    <phoneticPr fontId="1"/>
  </si>
  <si>
    <t>№</t>
    <phoneticPr fontId="1"/>
  </si>
  <si>
    <t>入力項目</t>
    <rPh sb="0" eb="2">
      <t>ニュウリョク</t>
    </rPh>
    <rPh sb="2" eb="4">
      <t>コウモク</t>
    </rPh>
    <phoneticPr fontId="1"/>
  </si>
  <si>
    <t>入力条件</t>
    <rPh sb="0" eb="2">
      <t>ニュウリョク</t>
    </rPh>
    <rPh sb="2" eb="4">
      <t>ジョウケン</t>
    </rPh>
    <phoneticPr fontId="1"/>
  </si>
  <si>
    <t>備考</t>
    <rPh sb="0" eb="2">
      <t>ビコウ</t>
    </rPh>
    <phoneticPr fontId="1"/>
  </si>
  <si>
    <t>公告日</t>
    <rPh sb="0" eb="2">
      <t>コウコク</t>
    </rPh>
    <rPh sb="2" eb="3">
      <t>ビ</t>
    </rPh>
    <phoneticPr fontId="1"/>
  </si>
  <si>
    <t>なお、地方自治法施行令（昭和２２年政令第１６号）第１６７条の４の規定に該当する者でないこと及び添付書類の内容について事実と相違ないことを誓約します。</t>
    <phoneticPr fontId="1"/>
  </si>
  <si>
    <t>B　事後審査申請書への記載事項（文面）</t>
    <rPh sb="2" eb="4">
      <t>ジゴ</t>
    </rPh>
    <rPh sb="4" eb="6">
      <t>シンサ</t>
    </rPh>
    <rPh sb="6" eb="9">
      <t>シンセイショ</t>
    </rPh>
    <rPh sb="11" eb="13">
      <t>キサイ</t>
    </rPh>
    <rPh sb="13" eb="15">
      <t>ジコウ</t>
    </rPh>
    <rPh sb="16" eb="17">
      <t>ブン</t>
    </rPh>
    <rPh sb="17" eb="18">
      <t>メン</t>
    </rPh>
    <phoneticPr fontId="1"/>
  </si>
  <si>
    <t>記</t>
    <rPh sb="0" eb="1">
      <t>キ</t>
    </rPh>
    <phoneticPr fontId="1"/>
  </si>
  <si>
    <t>１　工事名等</t>
    <rPh sb="2" eb="4">
      <t>コウジ</t>
    </rPh>
    <rPh sb="4" eb="5">
      <t>メイ</t>
    </rPh>
    <rPh sb="5" eb="6">
      <t>トウ</t>
    </rPh>
    <phoneticPr fontId="1"/>
  </si>
  <si>
    <t>２　添付書類</t>
    <rPh sb="2" eb="4">
      <t>テンプ</t>
    </rPh>
    <rPh sb="4" eb="6">
      <t>ショルイ</t>
    </rPh>
    <phoneticPr fontId="1"/>
  </si>
  <si>
    <t>評価項目に関する書類</t>
    <rPh sb="0" eb="2">
      <t>ヒョウカ</t>
    </rPh>
    <rPh sb="2" eb="4">
      <t>コウモク</t>
    </rPh>
    <rPh sb="5" eb="6">
      <t>カン</t>
    </rPh>
    <rPh sb="8" eb="10">
      <t>ショルイ</t>
    </rPh>
    <phoneticPr fontId="1"/>
  </si>
  <si>
    <t>様式第１</t>
    <rPh sb="0" eb="2">
      <t>ヨウシキ</t>
    </rPh>
    <rPh sb="2" eb="3">
      <t>ダイ</t>
    </rPh>
    <phoneticPr fontId="1"/>
  </si>
  <si>
    <t>工事１</t>
    <rPh sb="0" eb="2">
      <t>コウジ</t>
    </rPh>
    <phoneticPr fontId="1"/>
  </si>
  <si>
    <t>コリンズ登録番号</t>
    <rPh sb="4" eb="6">
      <t>トウロク</t>
    </rPh>
    <rPh sb="6" eb="8">
      <t>バンゴウ</t>
    </rPh>
    <phoneticPr fontId="1"/>
  </si>
  <si>
    <t>工事（契約）番号</t>
    <rPh sb="0" eb="2">
      <t>コウジ</t>
    </rPh>
    <rPh sb="3" eb="5">
      <t>ケイヤク</t>
    </rPh>
    <rPh sb="6" eb="8">
      <t>バンゴウ</t>
    </rPh>
    <phoneticPr fontId="1"/>
  </si>
  <si>
    <t>発注機関名</t>
    <rPh sb="0" eb="2">
      <t>ハッチュウ</t>
    </rPh>
    <rPh sb="2" eb="4">
      <t>キカン</t>
    </rPh>
    <rPh sb="4" eb="5">
      <t>メイ</t>
    </rPh>
    <phoneticPr fontId="1"/>
  </si>
  <si>
    <t>契約金額</t>
    <rPh sb="0" eb="2">
      <t>ケイヤク</t>
    </rPh>
    <rPh sb="2" eb="4">
      <t>キンガク</t>
    </rPh>
    <phoneticPr fontId="1"/>
  </si>
  <si>
    <t>工事概要</t>
    <rPh sb="0" eb="2">
      <t>コウジ</t>
    </rPh>
    <rPh sb="2" eb="4">
      <t>ガイヨウ</t>
    </rPh>
    <phoneticPr fontId="1"/>
  </si>
  <si>
    <t>工事2</t>
    <rPh sb="0" eb="2">
      <t>コウジ</t>
    </rPh>
    <phoneticPr fontId="1"/>
  </si>
  <si>
    <t>工事3</t>
    <rPh sb="0" eb="2">
      <t>コウジ</t>
    </rPh>
    <phoneticPr fontId="1"/>
  </si>
  <si>
    <t>雇用実績</t>
    <rPh sb="0" eb="2">
      <t>コヨウ</t>
    </rPh>
    <rPh sb="2" eb="4">
      <t>ジッセキ</t>
    </rPh>
    <phoneticPr fontId="1"/>
  </si>
  <si>
    <t>判定</t>
    <rPh sb="0" eb="2">
      <t>ハンテイ</t>
    </rPh>
    <phoneticPr fontId="1"/>
  </si>
  <si>
    <t>有</t>
    <rPh sb="0" eb="1">
      <t>アリ</t>
    </rPh>
    <phoneticPr fontId="1"/>
  </si>
  <si>
    <t>無</t>
    <rPh sb="0" eb="1">
      <t>ナ</t>
    </rPh>
    <phoneticPr fontId="1"/>
  </si>
  <si>
    <t>配置予定技術者１</t>
    <rPh sb="0" eb="2">
      <t>ハイチ</t>
    </rPh>
    <rPh sb="2" eb="4">
      <t>ヨテイ</t>
    </rPh>
    <rPh sb="4" eb="7">
      <t>ギジュツシャ</t>
    </rPh>
    <phoneticPr fontId="1"/>
  </si>
  <si>
    <t>主任（監理）技術者氏名</t>
    <rPh sb="0" eb="2">
      <t>シュニン</t>
    </rPh>
    <rPh sb="3" eb="5">
      <t>カンリ</t>
    </rPh>
    <rPh sb="6" eb="9">
      <t>ギジュツシャ</t>
    </rPh>
    <rPh sb="9" eb="11">
      <t>シメイ</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</si>
  <si>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</si>
  <si>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</si>
  <si>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障害者雇用</t>
    <rPh sb="0" eb="3">
      <t>ショウガイシャ</t>
    </rPh>
    <rPh sb="3" eb="5">
      <t>コヨウ</t>
    </rPh>
    <phoneticPr fontId="1"/>
  </si>
  <si>
    <t>建設機械</t>
    <rPh sb="0" eb="2">
      <t>ケンセツ</t>
    </rPh>
    <rPh sb="2" eb="4">
      <t>キカイ</t>
    </rPh>
    <phoneticPr fontId="1"/>
  </si>
  <si>
    <t>申請日</t>
    <rPh sb="0" eb="2">
      <t>シンセイ</t>
    </rPh>
    <rPh sb="2" eb="3">
      <t>ビ</t>
    </rPh>
    <phoneticPr fontId="1"/>
  </si>
  <si>
    <t>共通記載事項（直接入力/記載文章確認欄）</t>
    <rPh sb="0" eb="2">
      <t>キョウツウ</t>
    </rPh>
    <rPh sb="2" eb="4">
      <t>キサイ</t>
    </rPh>
    <rPh sb="4" eb="6">
      <t>ジコウ</t>
    </rPh>
    <rPh sb="7" eb="9">
      <t>チョクセツ</t>
    </rPh>
    <rPh sb="9" eb="11">
      <t>ニュウリョク</t>
    </rPh>
    <rPh sb="12" eb="14">
      <t>キサイ</t>
    </rPh>
    <rPh sb="14" eb="16">
      <t>ブンショウ</t>
    </rPh>
    <rPh sb="16" eb="18">
      <t>カクニン</t>
    </rPh>
    <rPh sb="18" eb="19">
      <t>ラン</t>
    </rPh>
    <phoneticPr fontId="1"/>
  </si>
  <si>
    <t>評価項目及び評価基準－(2)配置予定技術者の能力に関する事項－注意（直接入力/記載文書確認欄）</t>
    <rPh sb="14" eb="16">
      <t>ハイチ</t>
    </rPh>
    <rPh sb="16" eb="18">
      <t>ヨテイ</t>
    </rPh>
    <rPh sb="18" eb="21">
      <t>ギジュツシャ</t>
    </rPh>
    <rPh sb="22" eb="24">
      <t>ノウリョク</t>
    </rPh>
    <rPh sb="25" eb="26">
      <t>カン</t>
    </rPh>
    <rPh sb="28" eb="30">
      <t>ジコウ</t>
    </rPh>
    <rPh sb="31" eb="33">
      <t>チュウイ</t>
    </rPh>
    <phoneticPr fontId="1"/>
  </si>
  <si>
    <t>評価項目及び評価基準－(3)地域精通度・地域貢献度等に関する事項－評価基準（応急危険度判定士）（選択表示/記載文書確認欄）</t>
    <rPh sb="33" eb="35">
      <t>ヒョウカ</t>
    </rPh>
    <rPh sb="35" eb="37">
      <t>キジュン</t>
    </rPh>
    <rPh sb="38" eb="40">
      <t>オウキュウ</t>
    </rPh>
    <rPh sb="40" eb="43">
      <t>キケンド</t>
    </rPh>
    <rPh sb="43" eb="46">
      <t>ハンテイシ</t>
    </rPh>
    <phoneticPr fontId="1"/>
  </si>
  <si>
    <t xml:space="preserve">評価基準
（建築一式用）
（水道施設用）
</t>
    <rPh sb="0" eb="2">
      <t>ヒョウカ</t>
    </rPh>
    <rPh sb="2" eb="4">
      <t>キジュン</t>
    </rPh>
    <rPh sb="6" eb="8">
      <t>ケンチク</t>
    </rPh>
    <rPh sb="8" eb="10">
      <t>イッシキ</t>
    </rPh>
    <rPh sb="10" eb="11">
      <t>ヨウ</t>
    </rPh>
    <rPh sb="14" eb="16">
      <t>スイドウ</t>
    </rPh>
    <rPh sb="16" eb="18">
      <t>シセツ</t>
    </rPh>
    <rPh sb="18" eb="19">
      <t>ヨウ</t>
    </rPh>
    <phoneticPr fontId="1"/>
  </si>
  <si>
    <t>(業種：土木一式工事）</t>
    <rPh sb="1" eb="3">
      <t>ギョウシュ</t>
    </rPh>
    <rPh sb="4" eb="6">
      <t>ドボク</t>
    </rPh>
    <rPh sb="6" eb="8">
      <t>イッシキ</t>
    </rPh>
    <rPh sb="8" eb="10">
      <t>コウジ</t>
    </rPh>
    <phoneticPr fontId="1"/>
  </si>
  <si>
    <t>市外要件</t>
    <rPh sb="0" eb="2">
      <t>シガイ</t>
    </rPh>
    <rPh sb="2" eb="4">
      <t>ヨウケン</t>
    </rPh>
    <phoneticPr fontId="1"/>
  </si>
  <si>
    <t>（業種：建築一式工事）</t>
    <rPh sb="1" eb="3">
      <t>ギョウシュ</t>
    </rPh>
    <rPh sb="4" eb="6">
      <t>ケンチク</t>
    </rPh>
    <rPh sb="6" eb="8">
      <t>イッシキ</t>
    </rPh>
    <rPh sb="8" eb="10">
      <t>コウジ</t>
    </rPh>
    <phoneticPr fontId="1"/>
  </si>
  <si>
    <t>代表者氏名</t>
    <rPh sb="0" eb="3">
      <t>ダイヒョウシャ</t>
    </rPh>
    <rPh sb="3" eb="5">
      <t>シメイ</t>
    </rPh>
    <phoneticPr fontId="1"/>
  </si>
  <si>
    <t>（表１）</t>
    <rPh sb="1" eb="2">
      <t>ヒョウ</t>
    </rPh>
    <phoneticPr fontId="1"/>
  </si>
  <si>
    <t>減点＝入札者が申告した加算点－審査した加算点</t>
    <rPh sb="0" eb="2">
      <t>ゲンテン</t>
    </rPh>
    <rPh sb="3" eb="6">
      <t>ニュウサツシャ</t>
    </rPh>
    <rPh sb="7" eb="9">
      <t>シンコク</t>
    </rPh>
    <rPh sb="11" eb="13">
      <t>カサン</t>
    </rPh>
    <rPh sb="13" eb="14">
      <t>テン</t>
    </rPh>
    <rPh sb="15" eb="17">
      <t>シンサ</t>
    </rPh>
    <rPh sb="19" eb="21">
      <t>カサン</t>
    </rPh>
    <rPh sb="21" eb="22">
      <t>テン</t>
    </rPh>
    <phoneticPr fontId="1"/>
  </si>
  <si>
    <t>評価基準の変更・追加作業を行う時は、チェックを外す。確定となった時点でチェックを行う。（チェック忘れ十分注意すること！！）</t>
    <rPh sb="0" eb="2">
      <t>ヒョウカ</t>
    </rPh>
    <rPh sb="2" eb="4">
      <t>キジュン</t>
    </rPh>
    <rPh sb="5" eb="7">
      <t>ヘンコウ</t>
    </rPh>
    <rPh sb="8" eb="10">
      <t>ツイカ</t>
    </rPh>
    <rPh sb="10" eb="12">
      <t>サギョウ</t>
    </rPh>
    <rPh sb="13" eb="14">
      <t>オコナ</t>
    </rPh>
    <rPh sb="15" eb="16">
      <t>トキ</t>
    </rPh>
    <rPh sb="23" eb="24">
      <t>ハズ</t>
    </rPh>
    <rPh sb="26" eb="28">
      <t>カクテイ</t>
    </rPh>
    <rPh sb="32" eb="34">
      <t>ジテン</t>
    </rPh>
    <rPh sb="40" eb="41">
      <t>オコナ</t>
    </rPh>
    <rPh sb="48" eb="49">
      <t>ワス</t>
    </rPh>
    <rPh sb="50" eb="52">
      <t>ジュウブン</t>
    </rPh>
    <rPh sb="52" eb="54">
      <t>チュウイ</t>
    </rPh>
    <phoneticPr fontId="1"/>
  </si>
  <si>
    <t>年度</t>
    <rPh sb="0" eb="2">
      <t>ネンド</t>
    </rPh>
    <phoneticPr fontId="1"/>
  </si>
  <si>
    <t>4～6月</t>
    <rPh sb="3" eb="4">
      <t>ガツ</t>
    </rPh>
    <phoneticPr fontId="1"/>
  </si>
  <si>
    <t>7～3月</t>
    <rPh sb="3" eb="4">
      <t>ガツ</t>
    </rPh>
    <phoneticPr fontId="1"/>
  </si>
  <si>
    <t>公告日</t>
    <rPh sb="0" eb="2">
      <t>コウコク</t>
    </rPh>
    <rPh sb="2" eb="3">
      <t>ヒ</t>
    </rPh>
    <phoneticPr fontId="1"/>
  </si>
  <si>
    <t>万円（税込）</t>
    <rPh sb="0" eb="2">
      <t>マンエン</t>
    </rPh>
    <rPh sb="3" eb="5">
      <t>ゼイコ</t>
    </rPh>
    <phoneticPr fontId="1"/>
  </si>
  <si>
    <t>水道緊急修繕
実績年次</t>
    <phoneticPr fontId="1"/>
  </si>
  <si>
    <t>災害対策業務委託
締結年次</t>
    <rPh sb="0" eb="2">
      <t>サイガイ</t>
    </rPh>
    <rPh sb="2" eb="4">
      <t>タイサク</t>
    </rPh>
    <rPh sb="4" eb="6">
      <t>ギョウム</t>
    </rPh>
    <rPh sb="6" eb="8">
      <t>イタク</t>
    </rPh>
    <rPh sb="9" eb="11">
      <t>テイケツ</t>
    </rPh>
    <rPh sb="11" eb="13">
      <t>ネンジ</t>
    </rPh>
    <phoneticPr fontId="1"/>
  </si>
  <si>
    <t>災害対策業務委託</t>
    <rPh sb="0" eb="2">
      <t>サイガイ</t>
    </rPh>
    <rPh sb="2" eb="4">
      <t>タイサク</t>
    </rPh>
    <rPh sb="4" eb="6">
      <t>ギョウム</t>
    </rPh>
    <rPh sb="6" eb="8">
      <t>イタク</t>
    </rPh>
    <phoneticPr fontId="1"/>
  </si>
  <si>
    <t>自動入力</t>
    <rPh sb="0" eb="2">
      <t>ジドウ</t>
    </rPh>
    <rPh sb="2" eb="4">
      <t>ニュウリョク</t>
    </rPh>
    <phoneticPr fontId="1"/>
  </si>
  <si>
    <t>設計額(税込)÷２（100万円以下切捨）</t>
    <rPh sb="0" eb="2">
      <t>セッケイ</t>
    </rPh>
    <rPh sb="2" eb="3">
      <t>ガク</t>
    </rPh>
    <rPh sb="4" eb="6">
      <t>ゼイコ</t>
    </rPh>
    <rPh sb="13" eb="15">
      <t>マンエン</t>
    </rPh>
    <rPh sb="15" eb="17">
      <t>イカ</t>
    </rPh>
    <rPh sb="17" eb="19">
      <t>キリス</t>
    </rPh>
    <phoneticPr fontId="1"/>
  </si>
  <si>
    <t>自動入力</t>
    <rPh sb="0" eb="2">
      <t>ジドウ</t>
    </rPh>
    <rPh sb="2" eb="4">
      <t>ニュウリョク</t>
    </rPh>
    <phoneticPr fontId="1"/>
  </si>
  <si>
    <t>右のセル選択</t>
    <rPh sb="0" eb="1">
      <t>ミギ</t>
    </rPh>
    <rPh sb="4" eb="6">
      <t>センタク</t>
    </rPh>
    <phoneticPr fontId="1"/>
  </si>
  <si>
    <t>変更がない限り修正しない</t>
    <rPh sb="0" eb="2">
      <t>ヘンコウ</t>
    </rPh>
    <rPh sb="5" eb="6">
      <t>カギ</t>
    </rPh>
    <rPh sb="7" eb="9">
      <t>シュウセイ</t>
    </rPh>
    <phoneticPr fontId="1"/>
  </si>
  <si>
    <t>入力箇所</t>
    <rPh sb="0" eb="2">
      <t>ニュウリョク</t>
    </rPh>
    <rPh sb="2" eb="4">
      <t>カショ</t>
    </rPh>
    <phoneticPr fontId="1"/>
  </si>
  <si>
    <t>選択入力</t>
    <rPh sb="0" eb="2">
      <t>センタク</t>
    </rPh>
    <rPh sb="2" eb="4">
      <t>ニュウリョク</t>
    </rPh>
    <phoneticPr fontId="1"/>
  </si>
  <si>
    <t>CORINS施工実績</t>
    <rPh sb="6" eb="8">
      <t>セコウ</t>
    </rPh>
    <rPh sb="8" eb="10">
      <t>ジッセキ</t>
    </rPh>
    <phoneticPr fontId="1"/>
  </si>
  <si>
    <t>・障害者雇用者状況報告書の写し</t>
    <rPh sb="1" eb="4">
      <t>ショウガイシャ</t>
    </rPh>
    <rPh sb="4" eb="6">
      <t>コヨウ</t>
    </rPh>
    <rPh sb="6" eb="7">
      <t>シャ</t>
    </rPh>
    <rPh sb="7" eb="9">
      <t>ジョウキョウ</t>
    </rPh>
    <rPh sb="9" eb="12">
      <t>ホウコクショ</t>
    </rPh>
    <rPh sb="13" eb="14">
      <t>ウツ</t>
    </rPh>
    <phoneticPr fontId="1"/>
  </si>
  <si>
    <t>事後審査に必要な書類</t>
  </si>
  <si>
    <t>入札参加申請書に記載された加算点対象技術者の変更については、病気、死亡、退職その他やむを得ない理由がある場合以外は認めない。</t>
    <rPh sb="0" eb="2">
      <t>ニュウサツ</t>
    </rPh>
    <rPh sb="2" eb="4">
      <t>サンカ</t>
    </rPh>
    <rPh sb="4" eb="6">
      <t>シンセイ</t>
    </rPh>
    <rPh sb="6" eb="7">
      <t>ショ</t>
    </rPh>
    <rPh sb="8" eb="10">
      <t>キサイ</t>
    </rPh>
    <rPh sb="13" eb="15">
      <t>カサン</t>
    </rPh>
    <rPh sb="15" eb="16">
      <t>テン</t>
    </rPh>
    <rPh sb="16" eb="18">
      <t>タイショウ</t>
    </rPh>
    <rPh sb="18" eb="21">
      <t>ギジュツシャ</t>
    </rPh>
    <rPh sb="22" eb="24">
      <t>ヘンコウ</t>
    </rPh>
    <rPh sb="30" eb="32">
      <t>ビョウキ</t>
    </rPh>
    <rPh sb="33" eb="35">
      <t>シボウ</t>
    </rPh>
    <rPh sb="36" eb="38">
      <t>タイショク</t>
    </rPh>
    <rPh sb="40" eb="41">
      <t>タ</t>
    </rPh>
    <rPh sb="44" eb="45">
      <t>エ</t>
    </rPh>
    <rPh sb="47" eb="49">
      <t>リユウ</t>
    </rPh>
    <rPh sb="52" eb="54">
      <t>バアイ</t>
    </rPh>
    <rPh sb="54" eb="56">
      <t>イガイ</t>
    </rPh>
    <rPh sb="57" eb="58">
      <t>ミト</t>
    </rPh>
    <phoneticPr fontId="1"/>
  </si>
  <si>
    <t>校閲⇒ブックの保護　パスワード：kensa</t>
    <rPh sb="0" eb="2">
      <t>コウエツ</t>
    </rPh>
    <rPh sb="7" eb="9">
      <t>ホゴ</t>
    </rPh>
    <phoneticPr fontId="24"/>
  </si>
  <si>
    <t>Ｃ加算点小計</t>
    <rPh sb="1" eb="3">
      <t>カサン</t>
    </rPh>
    <rPh sb="3" eb="4">
      <t>テン</t>
    </rPh>
    <rPh sb="4" eb="6">
      <t>ショウケイ</t>
    </rPh>
    <phoneticPr fontId="24"/>
  </si>
  <si>
    <t>最大</t>
    <rPh sb="0" eb="2">
      <t>サイダイ</t>
    </rPh>
    <phoneticPr fontId="1"/>
  </si>
  <si>
    <t>市内ﾏｲﾅｽ</t>
    <rPh sb="0" eb="2">
      <t>シナイ</t>
    </rPh>
    <phoneticPr fontId="1"/>
  </si>
  <si>
    <t>土/建/水以外ﾏｲﾅｽ</t>
    <rPh sb="0" eb="1">
      <t>ド</t>
    </rPh>
    <rPh sb="2" eb="3">
      <t>ケン</t>
    </rPh>
    <rPh sb="4" eb="5">
      <t>スイ</t>
    </rPh>
    <rPh sb="5" eb="7">
      <t>イガイ</t>
    </rPh>
    <phoneticPr fontId="1"/>
  </si>
  <si>
    <t>加算最大点</t>
    <rPh sb="0" eb="2">
      <t>カサン</t>
    </rPh>
    <rPh sb="2" eb="4">
      <t>サイダイ</t>
    </rPh>
    <rPh sb="4" eb="5">
      <t>テン</t>
    </rPh>
    <phoneticPr fontId="1"/>
  </si>
  <si>
    <t>計</t>
    <rPh sb="0" eb="1">
      <t>ケイ</t>
    </rPh>
    <phoneticPr fontId="1"/>
  </si>
  <si>
    <t>ア　事後審査申請書</t>
    <rPh sb="2" eb="4">
      <t>ジゴ</t>
    </rPh>
    <rPh sb="4" eb="6">
      <t>シンサ</t>
    </rPh>
    <rPh sb="6" eb="9">
      <t>シンセイショ</t>
    </rPh>
    <phoneticPr fontId="1"/>
  </si>
  <si>
    <t>・最新の経営規模等評価結果通知書の写し</t>
    <rPh sb="1" eb="3">
      <t>サイシン</t>
    </rPh>
    <rPh sb="4" eb="6">
      <t>ケイエイ</t>
    </rPh>
    <rPh sb="6" eb="8">
      <t>キボ</t>
    </rPh>
    <rPh sb="8" eb="9">
      <t>トウ</t>
    </rPh>
    <rPh sb="9" eb="11">
      <t>ヒョウカ</t>
    </rPh>
    <rPh sb="11" eb="13">
      <t>ケッカ</t>
    </rPh>
    <rPh sb="13" eb="16">
      <t>ツウチショ</t>
    </rPh>
    <rPh sb="17" eb="18">
      <t>ウツ</t>
    </rPh>
    <phoneticPr fontId="1"/>
  </si>
  <si>
    <t>所 在 地</t>
    <rPh sb="0" eb="1">
      <t>トコロ</t>
    </rPh>
    <rPh sb="2" eb="3">
      <t>ザイ</t>
    </rPh>
    <rPh sb="4" eb="5">
      <t>チ</t>
    </rPh>
    <phoneticPr fontId="1"/>
  </si>
  <si>
    <t>名　　称</t>
    <rPh sb="0" eb="1">
      <t>ナ</t>
    </rPh>
    <rPh sb="3" eb="4">
      <t>ショウ</t>
    </rPh>
    <phoneticPr fontId="1"/>
  </si>
  <si>
    <t>１級国家資格</t>
    <rPh sb="1" eb="2">
      <t>キュウ</t>
    </rPh>
    <rPh sb="2" eb="4">
      <t>コッカ</t>
    </rPh>
    <rPh sb="4" eb="6">
      <t>シカク</t>
    </rPh>
    <phoneticPr fontId="1"/>
  </si>
  <si>
    <t>２級国家資格</t>
    <rPh sb="1" eb="2">
      <t>キュウ</t>
    </rPh>
    <rPh sb="2" eb="4">
      <t>コッカ</t>
    </rPh>
    <rPh sb="4" eb="6">
      <t>シカク</t>
    </rPh>
    <phoneticPr fontId="1"/>
  </si>
  <si>
    <t>法定雇用率以上</t>
    <rPh sb="0" eb="2">
      <t>ホウテイ</t>
    </rPh>
    <rPh sb="2" eb="4">
      <t>コヨウ</t>
    </rPh>
    <rPh sb="4" eb="5">
      <t>リツ</t>
    </rPh>
    <rPh sb="5" eb="7">
      <t>イジョウ</t>
    </rPh>
    <phoneticPr fontId="1"/>
  </si>
  <si>
    <t>取組が１つ</t>
    <rPh sb="0" eb="2">
      <t>トリクミ</t>
    </rPh>
    <phoneticPr fontId="1"/>
  </si>
  <si>
    <t>以下の実績が１つ以上ある場合、いずれかに対し加点する。</t>
    <rPh sb="0" eb="2">
      <t>イカ</t>
    </rPh>
    <rPh sb="3" eb="5">
      <t>ジッセキ</t>
    </rPh>
    <rPh sb="8" eb="10">
      <t>イジョウ</t>
    </rPh>
    <rPh sb="12" eb="14">
      <t>バアイ</t>
    </rPh>
    <rPh sb="20" eb="21">
      <t>タイ</t>
    </rPh>
    <rPh sb="22" eb="24">
      <t>カテン</t>
    </rPh>
    <phoneticPr fontId="1"/>
  </si>
  <si>
    <t>いかなる場合においても、点数の合算は行わない。</t>
    <rPh sb="4" eb="6">
      <t>バアイ</t>
    </rPh>
    <rPh sb="12" eb="14">
      <t>テンスウ</t>
    </rPh>
    <rPh sb="15" eb="17">
      <t>ガッサン</t>
    </rPh>
    <rPh sb="18" eb="19">
      <t>オコナ</t>
    </rPh>
    <phoneticPr fontId="1"/>
  </si>
  <si>
    <t>（1）正規社員（資格取得時に35歳以下）が1級国家資格を取得した実績</t>
    <phoneticPr fontId="1"/>
  </si>
  <si>
    <t>（2）正規社員（資格取得時に29歳以下）が2級国家資格を取得した実績</t>
    <phoneticPr fontId="1"/>
  </si>
  <si>
    <t>３台以上</t>
    <rPh sb="1" eb="2">
      <t>ダイ</t>
    </rPh>
    <rPh sb="2" eb="4">
      <t>イジョウ</t>
    </rPh>
    <phoneticPr fontId="1"/>
  </si>
  <si>
    <t>別記２評価項目及び評価項目（3）地域精通度・地域貢献度等　【評価項目】</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30" eb="32">
      <t>ヒョウカ</t>
    </rPh>
    <rPh sb="32" eb="34">
      <t>コウモク</t>
    </rPh>
    <phoneticPr fontId="1"/>
  </si>
  <si>
    <t>別記２評価項目及び評価項目（3）地域精通度・地域貢献度等に関する【注意事項】</t>
    <rPh sb="0" eb="2">
      <t>ベッキ</t>
    </rPh>
    <rPh sb="3" eb="5">
      <t>ヒョウカ</t>
    </rPh>
    <rPh sb="5" eb="7">
      <t>コウモク</t>
    </rPh>
    <rPh sb="7" eb="8">
      <t>オヨ</t>
    </rPh>
    <rPh sb="9" eb="11">
      <t>ヒョウカ</t>
    </rPh>
    <rPh sb="11" eb="13">
      <t>コウモク</t>
    </rPh>
    <rPh sb="16" eb="18">
      <t>チイキ</t>
    </rPh>
    <rPh sb="18" eb="20">
      <t>セイツウ</t>
    </rPh>
    <rPh sb="20" eb="21">
      <t>ド</t>
    </rPh>
    <rPh sb="22" eb="24">
      <t>チイキ</t>
    </rPh>
    <rPh sb="24" eb="26">
      <t>コウケン</t>
    </rPh>
    <rPh sb="26" eb="27">
      <t>ド</t>
    </rPh>
    <rPh sb="27" eb="28">
      <t>トウ</t>
    </rPh>
    <rPh sb="29" eb="30">
      <t>カン</t>
    </rPh>
    <rPh sb="33" eb="35">
      <t>チュウイ</t>
    </rPh>
    <rPh sb="35" eb="37">
      <t>ジコウ</t>
    </rPh>
    <phoneticPr fontId="1"/>
  </si>
  <si>
    <t>事　後　審　査　申　請　書</t>
    <rPh sb="0" eb="1">
      <t>コト</t>
    </rPh>
    <rPh sb="2" eb="3">
      <t>アト</t>
    </rPh>
    <rPh sb="4" eb="5">
      <t>シン</t>
    </rPh>
    <rPh sb="6" eb="7">
      <t>サ</t>
    </rPh>
    <rPh sb="8" eb="9">
      <t>サル</t>
    </rPh>
    <rPh sb="10" eb="11">
      <t>ショウ</t>
    </rPh>
    <rPh sb="12" eb="13">
      <t>ショ</t>
    </rPh>
    <phoneticPr fontId="1"/>
  </si>
  <si>
    <r>
      <rPr>
        <sz val="12"/>
        <color theme="1"/>
        <rFont val="ＭＳ 明朝"/>
        <family val="1"/>
        <charset val="128"/>
      </rPr>
      <t xml:space="preserve">ア </t>
    </r>
    <r>
      <rPr>
        <sz val="12"/>
        <color theme="1"/>
        <rFont val="ＭＳ Ｐ明朝"/>
        <family val="1"/>
        <charset val="128"/>
      </rPr>
      <t>様式第１</t>
    </r>
    <rPh sb="2" eb="4">
      <t>ヨウシキ</t>
    </rPh>
    <rPh sb="4" eb="5">
      <t>ダイ</t>
    </rPh>
    <phoneticPr fontId="1"/>
  </si>
  <si>
    <r>
      <rPr>
        <sz val="12"/>
        <color theme="1"/>
        <rFont val="ＭＳ 明朝"/>
        <family val="1"/>
        <charset val="128"/>
      </rPr>
      <t xml:space="preserve">イ </t>
    </r>
    <r>
      <rPr>
        <sz val="12"/>
        <color theme="1"/>
        <rFont val="ＭＳ Ｐ明朝"/>
        <family val="1"/>
        <charset val="128"/>
      </rPr>
      <t>様式第１に該当する資料</t>
    </r>
    <rPh sb="2" eb="4">
      <t>ヨウシキ</t>
    </rPh>
    <rPh sb="4" eb="5">
      <t>ダイ</t>
    </rPh>
    <rPh sb="7" eb="9">
      <t>ガイトウ</t>
    </rPh>
    <rPh sb="11" eb="13">
      <t>シリョウ</t>
    </rPh>
    <phoneticPr fontId="1"/>
  </si>
  <si>
    <t>配置予定技術者の能力に関する事項</t>
    <rPh sb="0" eb="2">
      <t>ハイチ</t>
    </rPh>
    <rPh sb="2" eb="4">
      <t>ヨテイ</t>
    </rPh>
    <rPh sb="4" eb="7">
      <t>ギジュツシャ</t>
    </rPh>
    <rPh sb="8" eb="10">
      <t>ノウリョク</t>
    </rPh>
    <rPh sb="11" eb="12">
      <t>カン</t>
    </rPh>
    <rPh sb="14" eb="16">
      <t>ジコウ</t>
    </rPh>
    <phoneticPr fontId="1"/>
  </si>
  <si>
    <t>施工実績</t>
    <rPh sb="0" eb="2">
      <t>セコウ</t>
    </rPh>
    <rPh sb="2" eb="4">
      <t>ジッセキ</t>
    </rPh>
    <phoneticPr fontId="1"/>
  </si>
  <si>
    <t>※１　</t>
    <phoneticPr fontId="1"/>
  </si>
  <si>
    <t>配置予定技術者調書で申請した配置予定技術者別に記入してください。</t>
  </si>
  <si>
    <t>資格名</t>
    <rPh sb="0" eb="2">
      <t>シカク</t>
    </rPh>
    <rPh sb="2" eb="3">
      <t>メイ</t>
    </rPh>
    <phoneticPr fontId="1"/>
  </si>
  <si>
    <t>※2</t>
    <phoneticPr fontId="1"/>
  </si>
  <si>
    <t>愛知県ファミリー・フレンドリー企業登録</t>
    <rPh sb="17" eb="19">
      <t>トウロク</t>
    </rPh>
    <phoneticPr fontId="1"/>
  </si>
  <si>
    <t>女性の活躍促進宣言</t>
    <rPh sb="0" eb="2">
      <t>ジョセイ</t>
    </rPh>
    <rPh sb="3" eb="5">
      <t>カツヤク</t>
    </rPh>
    <rPh sb="5" eb="7">
      <t>ソクシン</t>
    </rPh>
    <rPh sb="7" eb="9">
      <t>センゲン</t>
    </rPh>
    <phoneticPr fontId="1"/>
  </si>
  <si>
    <t>保護観察対象者の雇用実績</t>
    <rPh sb="0" eb="2">
      <t>ホゴ</t>
    </rPh>
    <rPh sb="2" eb="4">
      <t>カンサツ</t>
    </rPh>
    <rPh sb="4" eb="7">
      <t>タイショウシャ</t>
    </rPh>
    <rPh sb="8" eb="10">
      <t>コヨウ</t>
    </rPh>
    <rPh sb="10" eb="12">
      <t>ジッセキ</t>
    </rPh>
    <phoneticPr fontId="1"/>
  </si>
  <si>
    <t>エコアクション21又はISO14001の取得</t>
    <rPh sb="20" eb="22">
      <t>シュトク</t>
    </rPh>
    <phoneticPr fontId="1"/>
  </si>
  <si>
    <t>建設機械の保有</t>
    <rPh sb="0" eb="2">
      <t>ケンセツ</t>
    </rPh>
    <rPh sb="2" eb="4">
      <t>キカイ</t>
    </rPh>
    <rPh sb="5" eb="7">
      <t>ホユウ</t>
    </rPh>
    <phoneticPr fontId="1"/>
  </si>
  <si>
    <t>資格の種類</t>
    <rPh sb="0" eb="2">
      <t>シカク</t>
    </rPh>
    <rPh sb="3" eb="5">
      <t>シュルイ</t>
    </rPh>
    <phoneticPr fontId="1"/>
  </si>
  <si>
    <t>愛知県被災建築物応急危険度判定士</t>
    <rPh sb="3" eb="5">
      <t>ヒサイ</t>
    </rPh>
    <rPh sb="5" eb="8">
      <t>ケンチクブツ</t>
    </rPh>
    <rPh sb="8" eb="10">
      <t>オウキュウ</t>
    </rPh>
    <rPh sb="10" eb="13">
      <t>キケンド</t>
    </rPh>
    <rPh sb="13" eb="16">
      <t>ハンテイシ</t>
    </rPh>
    <phoneticPr fontId="1"/>
  </si>
  <si>
    <t>⇧</t>
    <phoneticPr fontId="1"/>
  </si>
  <si>
    <t>評価対象とする国家資格</t>
    <rPh sb="0" eb="2">
      <t>ヒョウカ</t>
    </rPh>
    <rPh sb="2" eb="4">
      <t>タイショウ</t>
    </rPh>
    <rPh sb="7" eb="9">
      <t>コッカ</t>
    </rPh>
    <rPh sb="9" eb="11">
      <t>シカク</t>
    </rPh>
    <phoneticPr fontId="24"/>
  </si>
  <si>
    <t>国家資格の取得実績及び保有については、表１の各建設業の種類に応じた資格を評価対象とする。</t>
    <rPh sb="0" eb="2">
      <t>コッカ</t>
    </rPh>
    <rPh sb="2" eb="4">
      <t>シカク</t>
    </rPh>
    <rPh sb="5" eb="7">
      <t>シュトク</t>
    </rPh>
    <rPh sb="7" eb="9">
      <t>ジッセキ</t>
    </rPh>
    <rPh sb="9" eb="10">
      <t>オヨ</t>
    </rPh>
    <rPh sb="11" eb="13">
      <t>ホユウ</t>
    </rPh>
    <rPh sb="19" eb="20">
      <t>ヒョウ</t>
    </rPh>
    <rPh sb="22" eb="23">
      <t>カク</t>
    </rPh>
    <rPh sb="23" eb="26">
      <t>ケンセツギョウ</t>
    </rPh>
    <rPh sb="27" eb="29">
      <t>シュルイ</t>
    </rPh>
    <rPh sb="30" eb="31">
      <t>オウ</t>
    </rPh>
    <rPh sb="31" eb="32">
      <t>テキオウ</t>
    </rPh>
    <rPh sb="33" eb="35">
      <t>シカク</t>
    </rPh>
    <rPh sb="36" eb="38">
      <t>ヒョウカ</t>
    </rPh>
    <rPh sb="38" eb="40">
      <t>タイショウ</t>
    </rPh>
    <phoneticPr fontId="24"/>
  </si>
  <si>
    <t>資格区分</t>
    <rPh sb="0" eb="2">
      <t>シカク</t>
    </rPh>
    <rPh sb="2" eb="4">
      <t>クブン</t>
    </rPh>
    <phoneticPr fontId="24"/>
  </si>
  <si>
    <t>資格等の種類</t>
    <rPh sb="0" eb="2">
      <t>シカク</t>
    </rPh>
    <rPh sb="2" eb="3">
      <t>トウ</t>
    </rPh>
    <rPh sb="4" eb="6">
      <t>シュルイ</t>
    </rPh>
    <phoneticPr fontId="24"/>
  </si>
  <si>
    <t>土木一式</t>
    <rPh sb="0" eb="2">
      <t>ドボク</t>
    </rPh>
    <rPh sb="2" eb="4">
      <t>イッシキ</t>
    </rPh>
    <phoneticPr fontId="24"/>
  </si>
  <si>
    <t>建築一式</t>
    <rPh sb="0" eb="2">
      <t>ケンチク</t>
    </rPh>
    <rPh sb="2" eb="4">
      <t>イッシキ</t>
    </rPh>
    <phoneticPr fontId="24"/>
  </si>
  <si>
    <t>電気</t>
    <rPh sb="0" eb="2">
      <t>デンキ</t>
    </rPh>
    <phoneticPr fontId="24"/>
  </si>
  <si>
    <t>管</t>
    <rPh sb="0" eb="1">
      <t>カン</t>
    </rPh>
    <phoneticPr fontId="24"/>
  </si>
  <si>
    <t>舗装</t>
    <rPh sb="0" eb="2">
      <t>ホソウ</t>
    </rPh>
    <phoneticPr fontId="24"/>
  </si>
  <si>
    <t>造園</t>
    <rPh sb="0" eb="2">
      <t>ゾウエン</t>
    </rPh>
    <phoneticPr fontId="24"/>
  </si>
  <si>
    <t>水道施設</t>
    <rPh sb="0" eb="2">
      <t>スイドウ</t>
    </rPh>
    <rPh sb="2" eb="4">
      <t>シセツ</t>
    </rPh>
    <phoneticPr fontId="24"/>
  </si>
  <si>
    <t>建設業法</t>
    <rPh sb="0" eb="2">
      <t>ケンセツ</t>
    </rPh>
    <rPh sb="2" eb="3">
      <t>ギョウ</t>
    </rPh>
    <rPh sb="3" eb="4">
      <t>ホウ</t>
    </rPh>
    <phoneticPr fontId="24"/>
  </si>
  <si>
    <t>１級建設機械施工技士</t>
    <rPh sb="1" eb="2">
      <t>キュウ</t>
    </rPh>
    <rPh sb="2" eb="4">
      <t>ケンセツ</t>
    </rPh>
    <rPh sb="4" eb="6">
      <t>キカイ</t>
    </rPh>
    <rPh sb="6" eb="8">
      <t>セコウ</t>
    </rPh>
    <rPh sb="8" eb="10">
      <t>ギシ</t>
    </rPh>
    <phoneticPr fontId="24"/>
  </si>
  <si>
    <t>◎</t>
    <phoneticPr fontId="24"/>
  </si>
  <si>
    <t>「技術検定」</t>
    <rPh sb="1" eb="3">
      <t>ギジュツ</t>
    </rPh>
    <rPh sb="3" eb="5">
      <t>ケンテイ</t>
    </rPh>
    <phoneticPr fontId="24"/>
  </si>
  <si>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24"/>
  </si>
  <si>
    <t>○</t>
    <phoneticPr fontId="24"/>
  </si>
  <si>
    <t>１級土木施工管理技士</t>
    <rPh sb="1" eb="2">
      <t>キュウ</t>
    </rPh>
    <rPh sb="2" eb="4">
      <t>ドボク</t>
    </rPh>
    <rPh sb="4" eb="6">
      <t>セコウ</t>
    </rPh>
    <rPh sb="6" eb="8">
      <t>カンリ</t>
    </rPh>
    <rPh sb="8" eb="10">
      <t>ギシ</t>
    </rPh>
    <phoneticPr fontId="24"/>
  </si>
  <si>
    <t>２級土木施工管理技士</t>
    <rPh sb="1" eb="2">
      <t>キュウ</t>
    </rPh>
    <rPh sb="2" eb="4">
      <t>ドボク</t>
    </rPh>
    <rPh sb="4" eb="6">
      <t>セコウ</t>
    </rPh>
    <rPh sb="6" eb="8">
      <t>カンリ</t>
    </rPh>
    <rPh sb="8" eb="10">
      <t>ギシ</t>
    </rPh>
    <phoneticPr fontId="24"/>
  </si>
  <si>
    <t>（種別：土木）</t>
    <rPh sb="1" eb="3">
      <t>シュベツ</t>
    </rPh>
    <rPh sb="4" eb="6">
      <t>ドボク</t>
    </rPh>
    <phoneticPr fontId="24"/>
  </si>
  <si>
    <t>１級建築施工管理技士</t>
    <rPh sb="1" eb="2">
      <t>キュウ</t>
    </rPh>
    <rPh sb="2" eb="4">
      <t>ケンチク</t>
    </rPh>
    <rPh sb="4" eb="6">
      <t>セコウ</t>
    </rPh>
    <rPh sb="6" eb="8">
      <t>カンリ</t>
    </rPh>
    <rPh sb="8" eb="10">
      <t>ギシ</t>
    </rPh>
    <phoneticPr fontId="24"/>
  </si>
  <si>
    <t>２級建築施工管理技士</t>
    <rPh sb="1" eb="2">
      <t>キュウ</t>
    </rPh>
    <rPh sb="2" eb="4">
      <t>ケンチク</t>
    </rPh>
    <rPh sb="4" eb="6">
      <t>セコウ</t>
    </rPh>
    <rPh sb="6" eb="8">
      <t>カンリ</t>
    </rPh>
    <rPh sb="8" eb="10">
      <t>ギシ</t>
    </rPh>
    <phoneticPr fontId="24"/>
  </si>
  <si>
    <t>（種別：建築）</t>
    <rPh sb="1" eb="3">
      <t>シュベツ</t>
    </rPh>
    <rPh sb="4" eb="6">
      <t>ケンチク</t>
    </rPh>
    <phoneticPr fontId="24"/>
  </si>
  <si>
    <t>１級電気工事施工管理技士</t>
    <rPh sb="1" eb="2">
      <t>キュウ</t>
    </rPh>
    <rPh sb="2" eb="4">
      <t>デンキ</t>
    </rPh>
    <rPh sb="4" eb="6">
      <t>コウジ</t>
    </rPh>
    <rPh sb="6" eb="12">
      <t>セコウカンリギシ</t>
    </rPh>
    <phoneticPr fontId="24"/>
  </si>
  <si>
    <t>２級電気工事施工管理技士</t>
    <rPh sb="1" eb="2">
      <t>キュウ</t>
    </rPh>
    <rPh sb="2" eb="6">
      <t>デンキコウジ</t>
    </rPh>
    <rPh sb="6" eb="12">
      <t>セコウカンリギシ</t>
    </rPh>
    <phoneticPr fontId="24"/>
  </si>
  <si>
    <t>１級管工事施工管理技士</t>
    <rPh sb="1" eb="2">
      <t>キュウ</t>
    </rPh>
    <rPh sb="2" eb="3">
      <t>カン</t>
    </rPh>
    <rPh sb="3" eb="5">
      <t>コウジ</t>
    </rPh>
    <rPh sb="5" eb="7">
      <t>セコウ</t>
    </rPh>
    <rPh sb="7" eb="9">
      <t>カンリ</t>
    </rPh>
    <rPh sb="9" eb="11">
      <t>ギシ</t>
    </rPh>
    <phoneticPr fontId="24"/>
  </si>
  <si>
    <t>２級管工事施工管理技士</t>
    <rPh sb="1" eb="2">
      <t>キュウ</t>
    </rPh>
    <rPh sb="2" eb="5">
      <t>カンコウジ</t>
    </rPh>
    <rPh sb="5" eb="11">
      <t>セコウカンリギシ</t>
    </rPh>
    <phoneticPr fontId="24"/>
  </si>
  <si>
    <t>１級造園工事施工管理技士</t>
    <rPh sb="1" eb="2">
      <t>キュウ</t>
    </rPh>
    <rPh sb="2" eb="4">
      <t>ゾウエン</t>
    </rPh>
    <rPh sb="4" eb="6">
      <t>コウジ</t>
    </rPh>
    <rPh sb="6" eb="12">
      <t>セコウカンリギシ</t>
    </rPh>
    <phoneticPr fontId="24"/>
  </si>
  <si>
    <t>２級造園工事施工管理技士</t>
    <rPh sb="1" eb="2">
      <t>キュウ</t>
    </rPh>
    <rPh sb="2" eb="6">
      <t>ゾウエンコウジ</t>
    </rPh>
    <rPh sb="6" eb="12">
      <t>セコウカンリギシ</t>
    </rPh>
    <phoneticPr fontId="24"/>
  </si>
  <si>
    <t>建築士法</t>
    <rPh sb="0" eb="2">
      <t>ケンチク</t>
    </rPh>
    <rPh sb="2" eb="3">
      <t>シ</t>
    </rPh>
    <rPh sb="3" eb="4">
      <t>ホウ</t>
    </rPh>
    <phoneticPr fontId="24"/>
  </si>
  <si>
    <t>１級建築士</t>
    <rPh sb="1" eb="2">
      <t>キュウ</t>
    </rPh>
    <rPh sb="2" eb="5">
      <t>ケンチクシ</t>
    </rPh>
    <phoneticPr fontId="24"/>
  </si>
  <si>
    <t>「建築士試験」</t>
    <rPh sb="1" eb="3">
      <t>ケンチク</t>
    </rPh>
    <rPh sb="3" eb="4">
      <t>シ</t>
    </rPh>
    <rPh sb="4" eb="6">
      <t>シケン</t>
    </rPh>
    <phoneticPr fontId="24"/>
  </si>
  <si>
    <t>２級建築士</t>
    <rPh sb="1" eb="2">
      <t>キュウ</t>
    </rPh>
    <rPh sb="2" eb="5">
      <t>ケンチクシ</t>
    </rPh>
    <phoneticPr fontId="24"/>
  </si>
  <si>
    <t>技術士法</t>
    <rPh sb="0" eb="2">
      <t>ギジュツ</t>
    </rPh>
    <rPh sb="2" eb="3">
      <t>シ</t>
    </rPh>
    <rPh sb="3" eb="4">
      <t>ホウ</t>
    </rPh>
    <phoneticPr fontId="24"/>
  </si>
  <si>
    <t>建設・総合技術監理（建設）</t>
    <rPh sb="0" eb="2">
      <t>ケンセツ</t>
    </rPh>
    <rPh sb="3" eb="5">
      <t>ソウゴウ</t>
    </rPh>
    <rPh sb="5" eb="7">
      <t>ギジュツ</t>
    </rPh>
    <rPh sb="7" eb="9">
      <t>カンリ</t>
    </rPh>
    <rPh sb="10" eb="12">
      <t>ケンセツ</t>
    </rPh>
    <phoneticPr fontId="24"/>
  </si>
  <si>
    <t>●</t>
    <phoneticPr fontId="24"/>
  </si>
  <si>
    <t>●</t>
  </si>
  <si>
    <t>「技術士試験」</t>
    <rPh sb="1" eb="3">
      <t>ギジュツ</t>
    </rPh>
    <rPh sb="3" eb="4">
      <t>シ</t>
    </rPh>
    <rPh sb="4" eb="6">
      <t>シケン</t>
    </rPh>
    <phoneticPr fontId="24"/>
  </si>
  <si>
    <t>建設「鋼構造及びコンクリート」・総合技術監理（建設「鋼構造及びコンクリート」）</t>
    <rPh sb="0" eb="2">
      <t>ケンセツ</t>
    </rPh>
    <rPh sb="3" eb="6">
      <t>コウコウゾウ</t>
    </rPh>
    <rPh sb="6" eb="7">
      <t>オヨ</t>
    </rPh>
    <rPh sb="16" eb="18">
      <t>ソウゴウ</t>
    </rPh>
    <rPh sb="18" eb="20">
      <t>ギジュツ</t>
    </rPh>
    <rPh sb="20" eb="22">
      <t>カンリ</t>
    </rPh>
    <rPh sb="23" eb="25">
      <t>ケンセツ</t>
    </rPh>
    <rPh sb="26" eb="29">
      <t>コウコウゾウ</t>
    </rPh>
    <rPh sb="29" eb="30">
      <t>オヨ</t>
    </rPh>
    <phoneticPr fontId="24"/>
  </si>
  <si>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4"/>
  </si>
  <si>
    <t>電気電子・総合技術監理（電気電子）</t>
    <rPh sb="0" eb="2">
      <t>デンキ</t>
    </rPh>
    <rPh sb="2" eb="4">
      <t>デンシ</t>
    </rPh>
    <rPh sb="5" eb="7">
      <t>ソウゴウ</t>
    </rPh>
    <rPh sb="7" eb="9">
      <t>ギジュツ</t>
    </rPh>
    <rPh sb="9" eb="11">
      <t>カンリ</t>
    </rPh>
    <rPh sb="12" eb="14">
      <t>デンキ</t>
    </rPh>
    <rPh sb="14" eb="16">
      <t>デンシ</t>
    </rPh>
    <phoneticPr fontId="24"/>
  </si>
  <si>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7">
      <t>ネツコウガク</t>
    </rPh>
    <phoneticPr fontId="24"/>
  </si>
  <si>
    <t>上下水道・総合技術監理（上下水道）</t>
    <rPh sb="0" eb="2">
      <t>ジョウゲ</t>
    </rPh>
    <rPh sb="2" eb="4">
      <t>スイドウ</t>
    </rPh>
    <rPh sb="5" eb="11">
      <t>ソウゴウギジュツカンリ</t>
    </rPh>
    <rPh sb="12" eb="14">
      <t>ジョウゲ</t>
    </rPh>
    <rPh sb="14" eb="16">
      <t>スイドウ</t>
    </rPh>
    <phoneticPr fontId="24"/>
  </si>
  <si>
    <t>上下水道「上水道及び工業用水道」・総合技術監理（上下水道「上水道及び工業用水道」）</t>
    <rPh sb="0" eb="2">
      <t>ジョウゲ</t>
    </rPh>
    <rPh sb="2" eb="4">
      <t>スイドウ</t>
    </rPh>
    <rPh sb="5" eb="8">
      <t>ジョウスイドウ</t>
    </rPh>
    <rPh sb="8" eb="9">
      <t>オヨ</t>
    </rPh>
    <rPh sb="10" eb="12">
      <t>コウギョウ</t>
    </rPh>
    <rPh sb="12" eb="13">
      <t>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7">
      <t>コウギョウヨウ</t>
    </rPh>
    <rPh sb="37" eb="39">
      <t>スイドウ</t>
    </rPh>
    <phoneticPr fontId="24"/>
  </si>
  <si>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4"/>
  </si>
  <si>
    <t>森林「林業」・総合技術監理（森林「林業」）</t>
    <rPh sb="0" eb="2">
      <t>シンリン</t>
    </rPh>
    <rPh sb="3" eb="5">
      <t>リンギョウ</t>
    </rPh>
    <rPh sb="7" eb="13">
      <t>ソウゴウギジュツカンリ</t>
    </rPh>
    <rPh sb="14" eb="16">
      <t>シンリン</t>
    </rPh>
    <rPh sb="17" eb="19">
      <t>リンギョウ</t>
    </rPh>
    <phoneticPr fontId="24"/>
  </si>
  <si>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24"/>
  </si>
  <si>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4"/>
  </si>
  <si>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4"/>
  </si>
  <si>
    <t>入力＆確認はここまで。以下は文面修正用</t>
    <rPh sb="0" eb="2">
      <t>ニュウリョク</t>
    </rPh>
    <rPh sb="3" eb="5">
      <t>カクニン</t>
    </rPh>
    <rPh sb="11" eb="13">
      <t>イカ</t>
    </rPh>
    <rPh sb="14" eb="16">
      <t>ブンメン</t>
    </rPh>
    <rPh sb="16" eb="18">
      <t>シュウセイ</t>
    </rPh>
    <rPh sb="18" eb="19">
      <t>ヨウ</t>
    </rPh>
    <phoneticPr fontId="1"/>
  </si>
  <si>
    <t>別記1</t>
    <rPh sb="0" eb="2">
      <t>ベッキ</t>
    </rPh>
    <phoneticPr fontId="1"/>
  </si>
  <si>
    <t>別記2</t>
    <rPh sb="0" eb="2">
      <t>ベッキ</t>
    </rPh>
    <phoneticPr fontId="1"/>
  </si>
  <si>
    <t>別記4</t>
    <rPh sb="0" eb="2">
      <t>ベッキ</t>
    </rPh>
    <phoneticPr fontId="1"/>
  </si>
  <si>
    <t>評価項目及び評価基準－(1)企業の技術力に関する事項－※注意（直接入力/記載文書確認欄）</t>
    <rPh sb="28" eb="30">
      <t>チュウイ</t>
    </rPh>
    <phoneticPr fontId="1"/>
  </si>
  <si>
    <t>p.1</t>
    <phoneticPr fontId="1"/>
  </si>
  <si>
    <t>p.1</t>
    <phoneticPr fontId="1"/>
  </si>
  <si>
    <t>p.1</t>
    <phoneticPr fontId="1"/>
  </si>
  <si>
    <t>p.5</t>
    <phoneticPr fontId="1"/>
  </si>
  <si>
    <t>p.5</t>
    <phoneticPr fontId="1"/>
  </si>
  <si>
    <t>p.5</t>
    <phoneticPr fontId="1"/>
  </si>
  <si>
    <t>p.2</t>
  </si>
  <si>
    <t>p.2</t>
    <phoneticPr fontId="1"/>
  </si>
  <si>
    <t>p.3</t>
  </si>
  <si>
    <t>p.3</t>
    <phoneticPr fontId="1"/>
  </si>
  <si>
    <t>p.2</t>
    <phoneticPr fontId="1"/>
  </si>
  <si>
    <r>
      <t>・法令による合格証明書の写し又は</t>
    </r>
    <r>
      <rPr>
        <b/>
        <sz val="12"/>
        <color theme="1"/>
        <rFont val="ＭＳ ゴシック"/>
        <family val="3"/>
        <charset val="128"/>
      </rPr>
      <t>免許証</t>
    </r>
    <r>
      <rPr>
        <sz val="12"/>
        <color theme="1"/>
        <rFont val="ＭＳ ゴシック"/>
        <family val="3"/>
        <charset val="128"/>
      </rPr>
      <t>等の写し</t>
    </r>
    <rPh sb="1" eb="3">
      <t>ホウレイ</t>
    </rPh>
    <rPh sb="6" eb="8">
      <t>ゴウカク</t>
    </rPh>
    <rPh sb="8" eb="11">
      <t>ショウメイショ</t>
    </rPh>
    <rPh sb="12" eb="13">
      <t>ウツ</t>
    </rPh>
    <rPh sb="14" eb="15">
      <t>マタ</t>
    </rPh>
    <rPh sb="16" eb="19">
      <t>メンキョショウ</t>
    </rPh>
    <rPh sb="19" eb="20">
      <t>トウ</t>
    </rPh>
    <rPh sb="21" eb="22">
      <t>ウツ</t>
    </rPh>
    <phoneticPr fontId="1"/>
  </si>
  <si>
    <t>若年</t>
    <rPh sb="0" eb="2">
      <t>ジャクネン</t>
    </rPh>
    <phoneticPr fontId="1"/>
  </si>
  <si>
    <t>若手資格</t>
    <rPh sb="0" eb="2">
      <t>ワカテ</t>
    </rPh>
    <rPh sb="2" eb="4">
      <t>シカク</t>
    </rPh>
    <phoneticPr fontId="1"/>
  </si>
  <si>
    <t>配置</t>
    <rPh sb="0" eb="2">
      <t>ハイチ</t>
    </rPh>
    <phoneticPr fontId="1"/>
  </si>
  <si>
    <t>建築</t>
    <rPh sb="0" eb="2">
      <t>ケンチク</t>
    </rPh>
    <phoneticPr fontId="1"/>
  </si>
  <si>
    <t>障害</t>
    <rPh sb="0" eb="2">
      <t>ショウガイ</t>
    </rPh>
    <phoneticPr fontId="1"/>
  </si>
  <si>
    <t>更生保護</t>
    <rPh sb="0" eb="2">
      <t>コウセイ</t>
    </rPh>
    <rPh sb="2" eb="4">
      <t>ホゴ</t>
    </rPh>
    <phoneticPr fontId="1"/>
  </si>
  <si>
    <t>エコ</t>
    <phoneticPr fontId="1"/>
  </si>
  <si>
    <t>WLB</t>
    <phoneticPr fontId="1"/>
  </si>
  <si>
    <t>建機</t>
    <rPh sb="0" eb="2">
      <t>ケンキキ</t>
    </rPh>
    <phoneticPr fontId="1"/>
  </si>
  <si>
    <t>市内</t>
    <rPh sb="0" eb="2">
      <t>シナイ</t>
    </rPh>
    <phoneticPr fontId="1"/>
  </si>
  <si>
    <t>　</t>
    <phoneticPr fontId="1"/>
  </si>
  <si>
    <t>準市内・知立管内・県内</t>
    <rPh sb="0" eb="1">
      <t>ジュン</t>
    </rPh>
    <rPh sb="1" eb="3">
      <t>シナイ</t>
    </rPh>
    <rPh sb="4" eb="6">
      <t>チリュウ</t>
    </rPh>
    <rPh sb="6" eb="8">
      <t>カンナイ</t>
    </rPh>
    <rPh sb="9" eb="11">
      <t>ケンナイ</t>
    </rPh>
    <phoneticPr fontId="1"/>
  </si>
  <si>
    <t>設計金額（税込）</t>
    <rPh sb="0" eb="2">
      <t>セッケイ</t>
    </rPh>
    <rPh sb="2" eb="4">
      <t>キンガク</t>
    </rPh>
    <rPh sb="5" eb="7">
      <t>ゼイコ</t>
    </rPh>
    <phoneticPr fontId="1"/>
  </si>
  <si>
    <t>円（税込）</t>
    <rPh sb="0" eb="1">
      <t>エン</t>
    </rPh>
    <rPh sb="2" eb="4">
      <t>ゼイコ</t>
    </rPh>
    <phoneticPr fontId="1"/>
  </si>
  <si>
    <t>～</t>
    <phoneticPr fontId="1"/>
  </si>
  <si>
    <t>表紙</t>
    <rPh sb="0" eb="2">
      <t>ヒョウシ</t>
    </rPh>
    <phoneticPr fontId="1"/>
  </si>
  <si>
    <t>1A</t>
    <phoneticPr fontId="1"/>
  </si>
  <si>
    <t>1A</t>
    <phoneticPr fontId="1"/>
  </si>
  <si>
    <t>2B</t>
    <phoneticPr fontId="1"/>
  </si>
  <si>
    <t>2B</t>
    <phoneticPr fontId="1"/>
  </si>
  <si>
    <t>～</t>
    <phoneticPr fontId="1"/>
  </si>
  <si>
    <t>～</t>
    <phoneticPr fontId="1"/>
  </si>
  <si>
    <t>１　企業の技術力に関する項目</t>
    <rPh sb="2" eb="4">
      <t>キギョウ</t>
    </rPh>
    <rPh sb="5" eb="8">
      <t>ギジュツリョク</t>
    </rPh>
    <rPh sb="9" eb="10">
      <t>カン</t>
    </rPh>
    <rPh sb="12" eb="14">
      <t>コウモク</t>
    </rPh>
    <phoneticPr fontId="24"/>
  </si>
  <si>
    <t>２　配置予定技術者の能力に関する項目</t>
    <rPh sb="2" eb="4">
      <t>ハイチ</t>
    </rPh>
    <rPh sb="4" eb="6">
      <t>ヨテイ</t>
    </rPh>
    <rPh sb="6" eb="9">
      <t>ギジュツシャ</t>
    </rPh>
    <rPh sb="10" eb="12">
      <t>ノウリョク</t>
    </rPh>
    <rPh sb="13" eb="14">
      <t>カン</t>
    </rPh>
    <rPh sb="16" eb="18">
      <t>コウモク</t>
    </rPh>
    <phoneticPr fontId="24"/>
  </si>
  <si>
    <t>表１　評価対象とする国家資格</t>
    <rPh sb="0" eb="1">
      <t>ヒョウ</t>
    </rPh>
    <rPh sb="3" eb="5">
      <t>ヒョウカ</t>
    </rPh>
    <rPh sb="5" eb="7">
      <t>タイショウ</t>
    </rPh>
    <rPh sb="10" eb="12">
      <t>コッカ</t>
    </rPh>
    <rPh sb="12" eb="14">
      <t>シカク</t>
    </rPh>
    <phoneticPr fontId="24"/>
  </si>
  <si>
    <t>【事後審査申請書プルダウン用】</t>
    <rPh sb="1" eb="3">
      <t>ジゴ</t>
    </rPh>
    <rPh sb="3" eb="5">
      <t>シンサ</t>
    </rPh>
    <rPh sb="5" eb="8">
      <t>シンセイショ</t>
    </rPh>
    <rPh sb="13" eb="14">
      <t>ヨウ</t>
    </rPh>
    <phoneticPr fontId="24"/>
  </si>
  <si>
    <t>-</t>
    <phoneticPr fontId="24"/>
  </si>
  <si>
    <t>-</t>
    <phoneticPr fontId="24"/>
  </si>
  <si>
    <t>-</t>
    <phoneticPr fontId="24"/>
  </si>
  <si>
    <t>業種</t>
    <rPh sb="0" eb="2">
      <t>ギョウシュ</t>
    </rPh>
    <phoneticPr fontId="24"/>
  </si>
  <si>
    <t>※ 該当するものを選択してください。</t>
    <rPh sb="2" eb="4">
      <t>ガイトウ</t>
    </rPh>
    <rPh sb="9" eb="11">
      <t>センタク</t>
    </rPh>
    <phoneticPr fontId="1"/>
  </si>
  <si>
    <t>企業</t>
    <rPh sb="0" eb="2">
      <t>キギョウ</t>
    </rPh>
    <phoneticPr fontId="1"/>
  </si>
  <si>
    <t>技術者</t>
    <rPh sb="0" eb="3">
      <t>ギジュツシャ</t>
    </rPh>
    <phoneticPr fontId="1"/>
  </si>
  <si>
    <t>地域</t>
    <rPh sb="0" eb="2">
      <t>チイキ</t>
    </rPh>
    <phoneticPr fontId="1"/>
  </si>
  <si>
    <t>衛生工学「廃棄物管理」及び「汚物処理」・総合技術監理（衛生工学「廃棄物管理」）</t>
    <rPh sb="0" eb="2">
      <t>エイセイ</t>
    </rPh>
    <rPh sb="2" eb="4">
      <t>コウガク</t>
    </rPh>
    <rPh sb="5" eb="8">
      <t>ハイキブツ</t>
    </rPh>
    <rPh sb="8" eb="10">
      <t>カンリ</t>
    </rPh>
    <rPh sb="11" eb="12">
      <t>オヨ</t>
    </rPh>
    <rPh sb="14" eb="16">
      <t>オブツ</t>
    </rPh>
    <rPh sb="16" eb="18">
      <t>ショリ</t>
    </rPh>
    <rPh sb="20" eb="22">
      <t>ソウゴウ</t>
    </rPh>
    <rPh sb="22" eb="24">
      <t>ギジュツ</t>
    </rPh>
    <rPh sb="24" eb="26">
      <t>カンリ</t>
    </rPh>
    <rPh sb="27" eb="29">
      <t>エイセイ</t>
    </rPh>
    <rPh sb="29" eb="31">
      <t>コウガク</t>
    </rPh>
    <rPh sb="32" eb="35">
      <t>ハイキブツ</t>
    </rPh>
    <rPh sb="35" eb="37">
      <t>カンリ</t>
    </rPh>
    <phoneticPr fontId="24"/>
  </si>
  <si>
    <t>市外</t>
    <rPh sb="0" eb="2">
      <t>シガイ</t>
    </rPh>
    <phoneticPr fontId="1"/>
  </si>
  <si>
    <t>※1</t>
    <phoneticPr fontId="1"/>
  </si>
  <si>
    <t>該当する資格名を選択してください。</t>
    <rPh sb="0" eb="2">
      <t>ガイトウ</t>
    </rPh>
    <rPh sb="4" eb="6">
      <t>シカク</t>
    </rPh>
    <rPh sb="6" eb="7">
      <t>メイ</t>
    </rPh>
    <rPh sb="8" eb="10">
      <t>センタク</t>
    </rPh>
    <phoneticPr fontId="1"/>
  </si>
  <si>
    <r>
      <t>評価項目及び評価基準－</t>
    </r>
    <r>
      <rPr>
        <b/>
        <sz val="12"/>
        <color rgb="FFC00000"/>
        <rFont val="ＭＳ ゴシック"/>
        <family val="3"/>
        <charset val="128"/>
      </rPr>
      <t>(1)企業の技術力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キギョウ</t>
    </rPh>
    <rPh sb="17" eb="19">
      <t>ギジュツ</t>
    </rPh>
    <rPh sb="19" eb="20">
      <t>リョク</t>
    </rPh>
    <rPh sb="21" eb="22">
      <t>カン</t>
    </rPh>
    <rPh sb="24" eb="26">
      <t>ジコウ</t>
    </rPh>
    <rPh sb="27" eb="29">
      <t>チョクセツ</t>
    </rPh>
    <rPh sb="29" eb="31">
      <t>ニュウリョク</t>
    </rPh>
    <rPh sb="32" eb="34">
      <t>キサイ</t>
    </rPh>
    <rPh sb="34" eb="36">
      <t>ブンショ</t>
    </rPh>
    <rPh sb="36" eb="38">
      <t>カクニン</t>
    </rPh>
    <rPh sb="38" eb="39">
      <t>ラン</t>
    </rPh>
    <phoneticPr fontId="1"/>
  </si>
  <si>
    <r>
      <t>評価項目及び評価基準－</t>
    </r>
    <r>
      <rPr>
        <b/>
        <sz val="12"/>
        <color rgb="FFC00000"/>
        <rFont val="ＭＳ ゴシック"/>
        <family val="3"/>
        <charset val="128"/>
      </rPr>
      <t>(2)配置予定技術者の能力</t>
    </r>
    <r>
      <rPr>
        <b/>
        <sz val="12"/>
        <color theme="1"/>
        <rFont val="ＭＳ ゴシック"/>
        <family val="3"/>
        <charset val="128"/>
      </rPr>
      <t>に関する事項（直接入力／記載文書確認欄）</t>
    </r>
    <rPh sb="0" eb="2">
      <t>ヒョウカ</t>
    </rPh>
    <rPh sb="2" eb="4">
      <t>コウモク</t>
    </rPh>
    <rPh sb="4" eb="5">
      <t>オヨ</t>
    </rPh>
    <rPh sb="6" eb="8">
      <t>ヒョウカ</t>
    </rPh>
    <rPh sb="8" eb="10">
      <t>キジュン</t>
    </rPh>
    <rPh sb="14" eb="16">
      <t>ハイチ</t>
    </rPh>
    <rPh sb="16" eb="18">
      <t>ヨテイ</t>
    </rPh>
    <rPh sb="18" eb="21">
      <t>ギジュツシャ</t>
    </rPh>
    <rPh sb="22" eb="24">
      <t>ノウリョク</t>
    </rPh>
    <rPh sb="25" eb="26">
      <t>カン</t>
    </rPh>
    <rPh sb="28" eb="30">
      <t>ジコウ</t>
    </rPh>
    <rPh sb="31" eb="33">
      <t>チョクセツ</t>
    </rPh>
    <rPh sb="33" eb="35">
      <t>ニュウリョク</t>
    </rPh>
    <rPh sb="36" eb="38">
      <t>キサイ</t>
    </rPh>
    <rPh sb="38" eb="40">
      <t>ブンショ</t>
    </rPh>
    <rPh sb="40" eb="42">
      <t>カクニン</t>
    </rPh>
    <rPh sb="42" eb="43">
      <t>ラン</t>
    </rPh>
    <phoneticPr fontId="1"/>
  </si>
  <si>
    <r>
      <rPr>
        <b/>
        <sz val="12"/>
        <color rgb="FFC00000"/>
        <rFont val="ＭＳ ゴシック"/>
        <family val="3"/>
        <charset val="128"/>
      </rPr>
      <t>事後審査</t>
    </r>
    <r>
      <rPr>
        <b/>
        <sz val="12"/>
        <color theme="1"/>
        <rFont val="ＭＳ ゴシック"/>
        <family val="3"/>
        <charset val="128"/>
      </rPr>
      <t>について－ウ様式第1に該当する資料</t>
    </r>
    <r>
      <rPr>
        <b/>
        <sz val="12"/>
        <color rgb="FFC00000"/>
        <rFont val="ＭＳ ゴシック"/>
        <family val="3"/>
        <charset val="128"/>
      </rPr>
      <t>（表１）</t>
    </r>
    <r>
      <rPr>
        <b/>
        <sz val="12"/>
        <color theme="1"/>
        <rFont val="ＭＳ ゴシック"/>
        <family val="3"/>
        <charset val="128"/>
      </rPr>
      <t>－</t>
    </r>
    <r>
      <rPr>
        <b/>
        <sz val="12"/>
        <color rgb="FFC00000"/>
        <rFont val="ＭＳ ゴシック"/>
        <family val="3"/>
        <charset val="128"/>
      </rPr>
      <t>提出資料及び注意事項</t>
    </r>
    <r>
      <rPr>
        <b/>
        <sz val="12"/>
        <color theme="1"/>
        <rFont val="ＭＳ ゴシック"/>
        <family val="3"/>
        <charset val="128"/>
      </rPr>
      <t>（直接入力/記載文書確認欄）</t>
    </r>
    <rPh sb="26" eb="28">
      <t>テイシュツ</t>
    </rPh>
    <rPh sb="28" eb="30">
      <t>シリョウ</t>
    </rPh>
    <rPh sb="30" eb="31">
      <t>オヨ</t>
    </rPh>
    <rPh sb="32" eb="34">
      <t>チュウイ</t>
    </rPh>
    <rPh sb="34" eb="36">
      <t>ジコウ</t>
    </rPh>
    <phoneticPr fontId="1"/>
  </si>
  <si>
    <t>※3</t>
    <phoneticPr fontId="1"/>
  </si>
  <si>
    <t>(業種：建築一式）</t>
    <rPh sb="1" eb="3">
      <t>ギョウシュ</t>
    </rPh>
    <rPh sb="4" eb="6">
      <t>ケンチク</t>
    </rPh>
    <rPh sb="6" eb="8">
      <t>イッシキ</t>
    </rPh>
    <phoneticPr fontId="1"/>
  </si>
  <si>
    <t>(業種：水道施設）</t>
    <rPh sb="1" eb="3">
      <t>ギョウシュ</t>
    </rPh>
    <rPh sb="4" eb="6">
      <t>スイドウ</t>
    </rPh>
    <rPh sb="6" eb="8">
      <t>シセツ</t>
    </rPh>
    <phoneticPr fontId="1"/>
  </si>
  <si>
    <t>↑建・電・管</t>
    <rPh sb="1" eb="2">
      <t>ケン</t>
    </rPh>
    <rPh sb="3" eb="4">
      <t>デン</t>
    </rPh>
    <rPh sb="5" eb="6">
      <t>カン</t>
    </rPh>
    <phoneticPr fontId="1"/>
  </si>
  <si>
    <t>↑土・造・舗・水</t>
    <rPh sb="1" eb="2">
      <t>ツチ</t>
    </rPh>
    <rPh sb="3" eb="4">
      <t>ゾウ</t>
    </rPh>
    <rPh sb="5" eb="6">
      <t>ホ</t>
    </rPh>
    <rPh sb="7" eb="8">
      <t>スイ</t>
    </rPh>
    <phoneticPr fontId="1"/>
  </si>
  <si>
    <t>土木</t>
    <rPh sb="0" eb="2">
      <t>ドボク</t>
    </rPh>
    <phoneticPr fontId="1"/>
  </si>
  <si>
    <t>建築</t>
    <rPh sb="0" eb="2">
      <t>ケンチク</t>
    </rPh>
    <phoneticPr fontId="1"/>
  </si>
  <si>
    <t>水道</t>
    <rPh sb="0" eb="2">
      <t>スイドウ</t>
    </rPh>
    <phoneticPr fontId="1"/>
  </si>
  <si>
    <t>障害者雇用の有無</t>
  </si>
  <si>
    <t>更生保護における就労支援</t>
  </si>
  <si>
    <r>
      <t>評価項目及び評価基準－</t>
    </r>
    <r>
      <rPr>
        <b/>
        <sz val="12"/>
        <color rgb="FFC00000"/>
        <rFont val="ＭＳ ゴシック"/>
        <family val="3"/>
        <charset val="128"/>
      </rPr>
      <t>(3)地域精通度・地域貢献度等</t>
    </r>
    <r>
      <rPr>
        <b/>
        <sz val="12"/>
        <color theme="1"/>
        <rFont val="ＭＳ ゴシック"/>
        <family val="3"/>
        <charset val="128"/>
      </rPr>
      <t>に関する事項（</t>
    </r>
    <r>
      <rPr>
        <b/>
        <sz val="12"/>
        <color rgb="FFC00000"/>
        <rFont val="ＭＳ ゴシック"/>
        <family val="3"/>
        <charset val="128"/>
      </rPr>
      <t>直接入力</t>
    </r>
    <r>
      <rPr>
        <b/>
        <sz val="12"/>
        <color theme="1"/>
        <rFont val="ＭＳ ゴシック"/>
        <family val="3"/>
        <charset val="128"/>
      </rPr>
      <t>/記載文書確認欄）</t>
    </r>
    <rPh sb="0" eb="2">
      <t>ヒョウカ</t>
    </rPh>
    <rPh sb="2" eb="4">
      <t>コウモク</t>
    </rPh>
    <rPh sb="4" eb="5">
      <t>オヨ</t>
    </rPh>
    <rPh sb="6" eb="8">
      <t>ヒョウカ</t>
    </rPh>
    <rPh sb="8" eb="10">
      <t>キジュン</t>
    </rPh>
    <rPh sb="14" eb="16">
      <t>チイキ</t>
    </rPh>
    <rPh sb="16" eb="18">
      <t>セイツウ</t>
    </rPh>
    <rPh sb="18" eb="19">
      <t>ド</t>
    </rPh>
    <rPh sb="20" eb="22">
      <t>チイキ</t>
    </rPh>
    <rPh sb="22" eb="24">
      <t>コウケン</t>
    </rPh>
    <rPh sb="24" eb="25">
      <t>ド</t>
    </rPh>
    <rPh sb="25" eb="26">
      <t>トウ</t>
    </rPh>
    <rPh sb="27" eb="28">
      <t>カン</t>
    </rPh>
    <rPh sb="30" eb="32">
      <t>ジコウ</t>
    </rPh>
    <rPh sb="33" eb="35">
      <t>チョクセツ</t>
    </rPh>
    <rPh sb="35" eb="37">
      <t>ニュウリョク</t>
    </rPh>
    <rPh sb="38" eb="40">
      <t>キサイ</t>
    </rPh>
    <rPh sb="40" eb="42">
      <t>ブンショ</t>
    </rPh>
    <rPh sb="42" eb="44">
      <t>カクニン</t>
    </rPh>
    <rPh sb="44" eb="45">
      <t>ラン</t>
    </rPh>
    <phoneticPr fontId="1"/>
  </si>
  <si>
    <r>
      <t>事後審査について－</t>
    </r>
    <r>
      <rPr>
        <b/>
        <sz val="12"/>
        <color rgb="FFC00000"/>
        <rFont val="ＭＳ ゴシック"/>
        <family val="3"/>
        <charset val="128"/>
      </rPr>
      <t>（表１）－項目名</t>
    </r>
    <r>
      <rPr>
        <b/>
        <sz val="12"/>
        <color theme="1"/>
        <rFont val="ＭＳ ゴシック"/>
        <family val="3"/>
        <charset val="128"/>
      </rPr>
      <t>（直接入力/記載文書確認欄）</t>
    </r>
    <rPh sb="0" eb="2">
      <t>ジゴ</t>
    </rPh>
    <rPh sb="2" eb="4">
      <t>シンサ</t>
    </rPh>
    <rPh sb="10" eb="11">
      <t>ヒョウ</t>
    </rPh>
    <rPh sb="14" eb="16">
      <t>コウモク</t>
    </rPh>
    <rPh sb="16" eb="17">
      <t>メイ</t>
    </rPh>
    <rPh sb="18" eb="20">
      <t>チョクセツ</t>
    </rPh>
    <rPh sb="20" eb="22">
      <t>ニュウリョク</t>
    </rPh>
    <rPh sb="23" eb="25">
      <t>キサイ</t>
    </rPh>
    <rPh sb="25" eb="27">
      <t>ブンショ</t>
    </rPh>
    <rPh sb="27" eb="29">
      <t>カクニン</t>
    </rPh>
    <rPh sb="29" eb="30">
      <t>ラン</t>
    </rPh>
    <phoneticPr fontId="1"/>
  </si>
  <si>
    <t>市外</t>
    <rPh sb="0" eb="2">
      <t>シガイ</t>
    </rPh>
    <phoneticPr fontId="1"/>
  </si>
  <si>
    <t>共通</t>
    <rPh sb="0" eb="2">
      <t>キョウツウ</t>
    </rPh>
    <phoneticPr fontId="1"/>
  </si>
  <si>
    <t>更生</t>
    <rPh sb="0" eb="2">
      <t>コウセイ</t>
    </rPh>
    <phoneticPr fontId="1"/>
  </si>
  <si>
    <t>指名停</t>
    <rPh sb="0" eb="2">
      <t>シメイ</t>
    </rPh>
    <rPh sb="2" eb="3">
      <t>テイ</t>
    </rPh>
    <phoneticPr fontId="1"/>
  </si>
  <si>
    <t>更生</t>
    <phoneticPr fontId="1"/>
  </si>
  <si>
    <r>
      <t>評価項目及び評価基準－(3)地域精通度・地域貢献度等に関する事項－</t>
    </r>
    <r>
      <rPr>
        <b/>
        <sz val="12"/>
        <color rgb="FFC00000"/>
        <rFont val="ＭＳ ゴシック"/>
        <family val="3"/>
        <charset val="128"/>
      </rPr>
      <t>注意</t>
    </r>
    <r>
      <rPr>
        <b/>
        <sz val="12"/>
        <color theme="1"/>
        <rFont val="ＭＳ ゴシック"/>
        <family val="3"/>
        <charset val="128"/>
      </rPr>
      <t>（</t>
    </r>
    <r>
      <rPr>
        <b/>
        <sz val="12"/>
        <color rgb="FFC00000"/>
        <rFont val="ＭＳ ゴシック"/>
        <family val="3"/>
        <charset val="128"/>
      </rPr>
      <t>直接入力</t>
    </r>
    <r>
      <rPr>
        <b/>
        <sz val="12"/>
        <color theme="1"/>
        <rFont val="ＭＳ ゴシック"/>
        <family val="3"/>
        <charset val="128"/>
      </rPr>
      <t>/記載文書確認欄）</t>
    </r>
    <rPh sb="33" eb="35">
      <t>チュウイ</t>
    </rPh>
    <rPh sb="36" eb="38">
      <t>チョクセツ</t>
    </rPh>
    <rPh sb="38" eb="40">
      <t>ニュウリョク</t>
    </rPh>
    <phoneticPr fontId="1"/>
  </si>
  <si>
    <t>建築一式</t>
    <rPh sb="0" eb="2">
      <t>ケンチク</t>
    </rPh>
    <rPh sb="2" eb="4">
      <t>イッシキ</t>
    </rPh>
    <phoneticPr fontId="1"/>
  </si>
  <si>
    <t>水道施設</t>
    <rPh sb="0" eb="2">
      <t>スイドウ</t>
    </rPh>
    <rPh sb="2" eb="4">
      <t>シセツ</t>
    </rPh>
    <phoneticPr fontId="1"/>
  </si>
  <si>
    <t>※1</t>
    <phoneticPr fontId="1"/>
  </si>
  <si>
    <t>※2</t>
    <phoneticPr fontId="1"/>
  </si>
  <si>
    <t>地域精通度・
地域貢献度
に関する事項</t>
    <rPh sb="0" eb="2">
      <t>チイキ</t>
    </rPh>
    <rPh sb="2" eb="4">
      <t>セイツウ</t>
    </rPh>
    <rPh sb="4" eb="5">
      <t>ド</t>
    </rPh>
    <rPh sb="7" eb="9">
      <t>チイキ</t>
    </rPh>
    <rPh sb="9" eb="11">
      <t>コウケン</t>
    </rPh>
    <rPh sb="11" eb="12">
      <t>ド</t>
    </rPh>
    <rPh sb="14" eb="15">
      <t>カン</t>
    </rPh>
    <rPh sb="17" eb="19">
      <t>ジコウ</t>
    </rPh>
    <phoneticPr fontId="1"/>
  </si>
  <si>
    <t>地域精通度
地域貢献度等
に関する注意事項</t>
    <rPh sb="0" eb="2">
      <t>チイキ</t>
    </rPh>
    <rPh sb="2" eb="4">
      <t>セイツウ</t>
    </rPh>
    <rPh sb="4" eb="5">
      <t>ド</t>
    </rPh>
    <rPh sb="6" eb="8">
      <t>チイキ</t>
    </rPh>
    <rPh sb="8" eb="10">
      <t>コウケン</t>
    </rPh>
    <rPh sb="10" eb="11">
      <t>ド</t>
    </rPh>
    <rPh sb="11" eb="12">
      <t>トウ</t>
    </rPh>
    <rPh sb="14" eb="15">
      <t>カン</t>
    </rPh>
    <rPh sb="17" eb="19">
      <t>チュウイ</t>
    </rPh>
    <rPh sb="19" eb="21">
      <t>ジコウ</t>
    </rPh>
    <phoneticPr fontId="1"/>
  </si>
  <si>
    <t>👈市外</t>
    <rPh sb="2" eb="4">
      <t>シガイ</t>
    </rPh>
    <phoneticPr fontId="1"/>
  </si>
  <si>
    <t>👈建築</t>
    <rPh sb="2" eb="4">
      <t>ケンチク</t>
    </rPh>
    <phoneticPr fontId="1"/>
  </si>
  <si>
    <t>建築一式、水道施設以外は</t>
    <rPh sb="0" eb="2">
      <t>ケンチク</t>
    </rPh>
    <rPh sb="2" eb="4">
      <t>イッシキ</t>
    </rPh>
    <rPh sb="5" eb="7">
      <t>スイドウ</t>
    </rPh>
    <rPh sb="7" eb="9">
      <t>シセツ</t>
    </rPh>
    <rPh sb="9" eb="11">
      <t>イガイ</t>
    </rPh>
    <phoneticPr fontId="1"/>
  </si>
  <si>
    <t>空欄であることを確認</t>
    <rPh sb="0" eb="2">
      <t>クウラン</t>
    </rPh>
    <rPh sb="8" eb="10">
      <t>カクニン</t>
    </rPh>
    <phoneticPr fontId="1"/>
  </si>
  <si>
    <t>つ</t>
    <phoneticPr fontId="1"/>
  </si>
  <si>
    <t>づ</t>
    <phoneticPr fontId="1"/>
  </si>
  <si>
    <t>き</t>
    <phoneticPr fontId="1"/>
  </si>
  <si>
    <t>※愛知県が発行したものに限る。</t>
    <rPh sb="1" eb="4">
      <t>アイチケン</t>
    </rPh>
    <rPh sb="5" eb="7">
      <t>ハッコウ</t>
    </rPh>
    <rPh sb="12" eb="13">
      <t>カギ</t>
    </rPh>
    <phoneticPr fontId="1"/>
  </si>
  <si>
    <t>1級国家資格</t>
    <rPh sb="1" eb="2">
      <t>キュウ</t>
    </rPh>
    <rPh sb="2" eb="4">
      <t>コッカ</t>
    </rPh>
    <rPh sb="4" eb="6">
      <t>シカク</t>
    </rPh>
    <phoneticPr fontId="1"/>
  </si>
  <si>
    <t>2級国家資格</t>
    <rPh sb="1" eb="2">
      <t>キュウ</t>
    </rPh>
    <rPh sb="2" eb="4">
      <t>コッカ</t>
    </rPh>
    <rPh sb="4" eb="6">
      <t>シカク</t>
    </rPh>
    <phoneticPr fontId="1"/>
  </si>
  <si>
    <t>に応じて変化する項目であるため、</t>
    <rPh sb="1" eb="2">
      <t>オウ</t>
    </rPh>
    <rPh sb="4" eb="6">
      <t>ヘンカ</t>
    </rPh>
    <rPh sb="8" eb="10">
      <t>コウモク</t>
    </rPh>
    <phoneticPr fontId="1"/>
  </si>
  <si>
    <t>Ａ企業の技術力、Ｂ配置予定技術者の能力</t>
    <rPh sb="1" eb="3">
      <t>キギョウ</t>
    </rPh>
    <rPh sb="4" eb="7">
      <t>ギジュツリョク</t>
    </rPh>
    <rPh sb="9" eb="11">
      <t>ハイチ</t>
    </rPh>
    <rPh sb="11" eb="13">
      <t>ヨテイ</t>
    </rPh>
    <rPh sb="13" eb="16">
      <t>ギジュツシャ</t>
    </rPh>
    <rPh sb="17" eb="19">
      <t>ノウリョク</t>
    </rPh>
    <phoneticPr fontId="1"/>
  </si>
  <si>
    <t>20、21は「Ｃ地域精通度・地域貢献度等】に関するもの</t>
    <rPh sb="8" eb="10">
      <t>チイキ</t>
    </rPh>
    <rPh sb="10" eb="12">
      <t>セイツウ</t>
    </rPh>
    <rPh sb="12" eb="13">
      <t>ド</t>
    </rPh>
    <rPh sb="14" eb="16">
      <t>チイキ</t>
    </rPh>
    <rPh sb="16" eb="18">
      <t>コウケン</t>
    </rPh>
    <rPh sb="18" eb="19">
      <t>ド</t>
    </rPh>
    <rPh sb="19" eb="20">
      <t>トウ</t>
    </rPh>
    <rPh sb="22" eb="23">
      <t>カン</t>
    </rPh>
    <phoneticPr fontId="1"/>
  </si>
  <si>
    <t>・ 市内 or 市外</t>
    <rPh sb="2" eb="4">
      <t>シナイ</t>
    </rPh>
    <rPh sb="8" eb="10">
      <t>シガイ</t>
    </rPh>
    <phoneticPr fontId="1"/>
  </si>
  <si>
    <t>・ 業種</t>
    <rPh sb="2" eb="4">
      <t>ギョウシュ</t>
    </rPh>
    <phoneticPr fontId="1"/>
  </si>
  <si>
    <t>ここで表示・非表示・内容などを確認！</t>
    <rPh sb="3" eb="5">
      <t>ヒョウジ</t>
    </rPh>
    <rPh sb="6" eb="9">
      <t>ヒヒョウジ</t>
    </rPh>
    <rPh sb="10" eb="12">
      <t>ナイヨウ</t>
    </rPh>
    <rPh sb="15" eb="17">
      <t>カクニン</t>
    </rPh>
    <phoneticPr fontId="1"/>
  </si>
  <si>
    <t>の内容は、下部（文面）からリンクが飛んでいるが</t>
    <rPh sb="1" eb="3">
      <t>ナイヨウ</t>
    </rPh>
    <rPh sb="5" eb="7">
      <t>カブ</t>
    </rPh>
    <rPh sb="8" eb="10">
      <t>ブンメン</t>
    </rPh>
    <rPh sb="17" eb="18">
      <t>ト</t>
    </rPh>
    <phoneticPr fontId="1"/>
  </si>
  <si>
    <t>Ｃ地域精通度・地域貢献度等は</t>
    <rPh sb="1" eb="6">
      <t>チイキセイツウド</t>
    </rPh>
    <rPh sb="7" eb="13">
      <t>チイキコウケンドトウ</t>
    </rPh>
    <phoneticPr fontId="1"/>
  </si>
  <si>
    <t>👈からリンクさせているため注意！！</t>
    <rPh sb="14" eb="16">
      <t>チュウイ</t>
    </rPh>
    <phoneticPr fontId="1"/>
  </si>
  <si>
    <t>あり</t>
    <phoneticPr fontId="1"/>
  </si>
  <si>
    <t>事後審査用</t>
    <rPh sb="0" eb="2">
      <t>ジゴ</t>
    </rPh>
    <rPh sb="2" eb="4">
      <t>シンサ</t>
    </rPh>
    <rPh sb="4" eb="5">
      <t>ヨウ</t>
    </rPh>
    <phoneticPr fontId="1"/>
  </si>
  <si>
    <t>２台以下</t>
    <rPh sb="1" eb="2">
      <t>ダイ</t>
    </rPh>
    <rPh sb="2" eb="4">
      <t>イカ</t>
    </rPh>
    <phoneticPr fontId="1"/>
  </si>
  <si>
    <t>なし</t>
    <phoneticPr fontId="1"/>
  </si>
  <si>
    <t>取得実績のある資格の種類</t>
    <rPh sb="0" eb="2">
      <t>シュトク</t>
    </rPh>
    <rPh sb="2" eb="4">
      <t>ジッセキ</t>
    </rPh>
    <rPh sb="7" eb="9">
      <t>シカク</t>
    </rPh>
    <rPh sb="10" eb="12">
      <t>シュルイ</t>
    </rPh>
    <phoneticPr fontId="1"/>
  </si>
  <si>
    <t>※ それぞれについて、該当するものを選択してください。</t>
    <phoneticPr fontId="1"/>
  </si>
  <si>
    <t>事後審査申請書プルダウンメニュー（配置技術者保有資格以外）</t>
    <rPh sb="0" eb="2">
      <t>ジゴ</t>
    </rPh>
    <rPh sb="2" eb="4">
      <t>シンサ</t>
    </rPh>
    <rPh sb="4" eb="7">
      <t>シンセイショ</t>
    </rPh>
    <rPh sb="17" eb="19">
      <t>ハイチ</t>
    </rPh>
    <rPh sb="19" eb="22">
      <t>ギジュツシャ</t>
    </rPh>
    <rPh sb="22" eb="24">
      <t>ホユウ</t>
    </rPh>
    <rPh sb="24" eb="26">
      <t>シカク</t>
    </rPh>
    <rPh sb="26" eb="28">
      <t>イガイ</t>
    </rPh>
    <phoneticPr fontId="1"/>
  </si>
  <si>
    <t>👈入力シートで選択した業種によって</t>
    <rPh sb="2" eb="4">
      <t>ニュウリョク</t>
    </rPh>
    <rPh sb="8" eb="10">
      <t>センタク</t>
    </rPh>
    <rPh sb="12" eb="14">
      <t>ギョウシュ</t>
    </rPh>
    <phoneticPr fontId="1"/>
  </si>
  <si>
    <t>　　変わります。</t>
    <rPh sb="2" eb="3">
      <t>カ</t>
    </rPh>
    <phoneticPr fontId="1"/>
  </si>
  <si>
    <t>年　　月　　日</t>
    <rPh sb="0" eb="1">
      <t>ネン</t>
    </rPh>
    <rPh sb="3" eb="4">
      <t>ガツ</t>
    </rPh>
    <rPh sb="6" eb="7">
      <t>ニチ</t>
    </rPh>
    <phoneticPr fontId="1"/>
  </si>
  <si>
    <t>土/建/水</t>
    <rPh sb="0" eb="5">
      <t>ド／ケン／スイ</t>
    </rPh>
    <phoneticPr fontId="1"/>
  </si>
  <si>
    <t>他4業種</t>
    <rPh sb="0" eb="1">
      <t>ホカ</t>
    </rPh>
    <rPh sb="2" eb="4">
      <t>ギョウシュ</t>
    </rPh>
    <phoneticPr fontId="1"/>
  </si>
  <si>
    <t>市内※5,市外※7</t>
    <rPh sb="0" eb="2">
      <t>シナイ</t>
    </rPh>
    <rPh sb="5" eb="7">
      <t>シガイ</t>
    </rPh>
    <phoneticPr fontId="1"/>
  </si>
  <si>
    <t>市内※6,市外※8</t>
    <rPh sb="0" eb="2">
      <t>シナイ</t>
    </rPh>
    <rPh sb="5" eb="7">
      <t>シガイ</t>
    </rPh>
    <phoneticPr fontId="1"/>
  </si>
  <si>
    <t>市内※7,市外※9</t>
    <rPh sb="0" eb="2">
      <t>シナイ</t>
    </rPh>
    <rPh sb="5" eb="7">
      <t>シガイ</t>
    </rPh>
    <phoneticPr fontId="1"/>
  </si>
  <si>
    <t>市内※8,市外※10</t>
    <rPh sb="0" eb="2">
      <t>シナイ</t>
    </rPh>
    <rPh sb="5" eb="7">
      <t>シガイ</t>
    </rPh>
    <phoneticPr fontId="1"/>
  </si>
  <si>
    <t>　　　固定</t>
    <rPh sb="3" eb="5">
      <t>コテイ</t>
    </rPh>
    <phoneticPr fontId="1"/>
  </si>
  <si>
    <t>入力・チェック完了後、「事後審査申請書」以外を選択し右クリック⇒「非表示」</t>
    <rPh sb="0" eb="2">
      <t>ニュウリョク</t>
    </rPh>
    <rPh sb="7" eb="9">
      <t>カンリョウ</t>
    </rPh>
    <rPh sb="9" eb="10">
      <t>ゴ</t>
    </rPh>
    <rPh sb="12" eb="14">
      <t>ジゴ</t>
    </rPh>
    <rPh sb="14" eb="16">
      <t>シンサ</t>
    </rPh>
    <rPh sb="16" eb="19">
      <t>シンセイショ</t>
    </rPh>
    <rPh sb="20" eb="22">
      <t>イガイ</t>
    </rPh>
    <rPh sb="23" eb="25">
      <t>センタク</t>
    </rPh>
    <rPh sb="26" eb="27">
      <t>ミギ</t>
    </rPh>
    <rPh sb="33" eb="36">
      <t>ヒヒョウジ</t>
    </rPh>
    <phoneticPr fontId="24"/>
  </si>
  <si>
    <t>※「別記」＋「別紙」は一緒にＰＤＦ化し、シートタブは「非表示」とする。</t>
    <rPh sb="2" eb="4">
      <t>ベッキ</t>
    </rPh>
    <rPh sb="7" eb="9">
      <t>ベッシ</t>
    </rPh>
    <rPh sb="11" eb="13">
      <t>イッショ</t>
    </rPh>
    <rPh sb="17" eb="18">
      <t>カ</t>
    </rPh>
    <rPh sb="27" eb="30">
      <t>ヒヒョウジ</t>
    </rPh>
    <phoneticPr fontId="1"/>
  </si>
  <si>
    <t>まで</t>
    <phoneticPr fontId="1"/>
  </si>
  <si>
    <t>日間</t>
    <rPh sb="0" eb="1">
      <t>ニチ</t>
    </rPh>
    <rPh sb="1" eb="2">
      <t>カン</t>
    </rPh>
    <phoneticPr fontId="1"/>
  </si>
  <si>
    <t>安城市</t>
    <rPh sb="0" eb="3">
      <t>アンジョウシ</t>
    </rPh>
    <phoneticPr fontId="1"/>
  </si>
  <si>
    <t>↑「～まで」の場合</t>
    <rPh sb="7" eb="9">
      <t>バアイ</t>
    </rPh>
    <phoneticPr fontId="1"/>
  </si>
  <si>
    <t>↑「～日間」の場合</t>
    <rPh sb="3" eb="4">
      <t>ニチ</t>
    </rPh>
    <rPh sb="4" eb="5">
      <t>カン</t>
    </rPh>
    <rPh sb="7" eb="9">
      <t>バアイ</t>
    </rPh>
    <phoneticPr fontId="1"/>
  </si>
  <si>
    <t>👈土木</t>
    <rPh sb="2" eb="4">
      <t>ドボク</t>
    </rPh>
    <phoneticPr fontId="1"/>
  </si>
  <si>
    <t>👈水道</t>
    <rPh sb="2" eb="4">
      <t>スイドウ</t>
    </rPh>
    <phoneticPr fontId="1"/>
  </si>
  <si>
    <t>　　　　固定。項目修正時には</t>
    <rPh sb="4" eb="6">
      <t>コテイ</t>
    </rPh>
    <rPh sb="7" eb="9">
      <t>コウモク</t>
    </rPh>
    <rPh sb="9" eb="11">
      <t>シュウセイ</t>
    </rPh>
    <rPh sb="11" eb="12">
      <t>ジ</t>
    </rPh>
    <phoneticPr fontId="1"/>
  </si>
  <si>
    <t>　　　　こちらも修正すること。</t>
    <rPh sb="8" eb="10">
      <t>シュウセイ</t>
    </rPh>
    <phoneticPr fontId="1"/>
  </si>
  <si>
    <t>　　土・舗・造・水➡３台以上/２台以下</t>
    <rPh sb="2" eb="3">
      <t>ド</t>
    </rPh>
    <rPh sb="4" eb="5">
      <t>ホ</t>
    </rPh>
    <rPh sb="6" eb="7">
      <t>ゾウ</t>
    </rPh>
    <rPh sb="8" eb="9">
      <t>スイ</t>
    </rPh>
    <rPh sb="11" eb="12">
      <t>ダイ</t>
    </rPh>
    <rPh sb="12" eb="14">
      <t>イジョウ</t>
    </rPh>
    <rPh sb="16" eb="17">
      <t>ダイ</t>
    </rPh>
    <rPh sb="17" eb="19">
      <t>イカ</t>
    </rPh>
    <phoneticPr fontId="1"/>
  </si>
  <si>
    <t>　　建・電・管　　➡あり/なし</t>
    <rPh sb="2" eb="3">
      <t>ケン</t>
    </rPh>
    <rPh sb="4" eb="5">
      <t>デン</t>
    </rPh>
    <rPh sb="6" eb="7">
      <t>カン</t>
    </rPh>
    <phoneticPr fontId="1"/>
  </si>
  <si>
    <t>※確認後、シート「非表示」とすること</t>
    <rPh sb="1" eb="3">
      <t>カクニン</t>
    </rPh>
    <rPh sb="3" eb="4">
      <t>ゴ</t>
    </rPh>
    <rPh sb="9" eb="12">
      <t>ヒヒョウジ</t>
    </rPh>
    <phoneticPr fontId="1"/>
  </si>
  <si>
    <t>Ｒ列非表示</t>
    <rPh sb="1" eb="2">
      <t>レツ</t>
    </rPh>
    <rPh sb="2" eb="5">
      <t>ヒヒョウジ</t>
    </rPh>
    <phoneticPr fontId="1"/>
  </si>
  <si>
    <t>⇧番号は別記から自動転記　👈215行非表示</t>
    <rPh sb="1" eb="3">
      <t>バンゴウ</t>
    </rPh>
    <rPh sb="4" eb="6">
      <t>ベッキ</t>
    </rPh>
    <rPh sb="8" eb="10">
      <t>ジドウ</t>
    </rPh>
    <rPh sb="10" eb="12">
      <t>テンキ</t>
    </rPh>
    <rPh sb="18" eb="19">
      <t>ギョウ</t>
    </rPh>
    <rPh sb="19" eb="22">
      <t>ヒヒョウジ</t>
    </rPh>
    <phoneticPr fontId="1"/>
  </si>
  <si>
    <t>👈建築一式</t>
    <rPh sb="2" eb="4">
      <t>ケンチク</t>
    </rPh>
    <rPh sb="4" eb="6">
      <t>イッシキ</t>
    </rPh>
    <phoneticPr fontId="1"/>
  </si>
  <si>
    <t>R列非表示</t>
    <rPh sb="1" eb="2">
      <t>レツ</t>
    </rPh>
    <rPh sb="2" eb="5">
      <t>ヒヒョウジ</t>
    </rPh>
    <phoneticPr fontId="1"/>
  </si>
  <si>
    <r>
      <t xml:space="preserve">過年度の成績
</t>
    </r>
    <r>
      <rPr>
        <sz val="9"/>
        <color rgb="FFC00000"/>
        <rFont val="ＭＳ ゴシック"/>
        <family val="3"/>
        <charset val="128"/>
      </rPr>
      <t>※～6月,7月～で対象年度が変わる</t>
    </r>
    <rPh sb="0" eb="3">
      <t>カネンド</t>
    </rPh>
    <rPh sb="4" eb="6">
      <t>セイセキ</t>
    </rPh>
    <rPh sb="10" eb="11">
      <t>ガツ</t>
    </rPh>
    <rPh sb="13" eb="14">
      <t>ガツ</t>
    </rPh>
    <rPh sb="16" eb="18">
      <t>タイショウ</t>
    </rPh>
    <rPh sb="18" eb="20">
      <t>ネンド</t>
    </rPh>
    <rPh sb="21" eb="22">
      <t>カ</t>
    </rPh>
    <phoneticPr fontId="1"/>
  </si>
  <si>
    <t>⇧番号修正確認</t>
    <rPh sb="1" eb="3">
      <t>バンゴウ</t>
    </rPh>
    <rPh sb="3" eb="5">
      <t>シュウセイ</t>
    </rPh>
    <rPh sb="5" eb="7">
      <t>カクニン</t>
    </rPh>
    <phoneticPr fontId="1"/>
  </si>
  <si>
    <t>◀別記用、事後審査申請書用</t>
    <rPh sb="1" eb="3">
      <t>ベッキ</t>
    </rPh>
    <rPh sb="3" eb="4">
      <t>ヨウ</t>
    </rPh>
    <rPh sb="5" eb="13">
      <t>ジゴシンサシンセイショヨウ</t>
    </rPh>
    <phoneticPr fontId="1"/>
  </si>
  <si>
    <t>◀別記用</t>
    <rPh sb="1" eb="3">
      <t>ベッキ</t>
    </rPh>
    <rPh sb="3" eb="4">
      <t>ヨウ</t>
    </rPh>
    <phoneticPr fontId="1"/>
  </si>
  <si>
    <t>◀事後審査申請書用</t>
    <rPh sb="1" eb="3">
      <t>ジゴ</t>
    </rPh>
    <rPh sb="3" eb="5">
      <t>シンサ</t>
    </rPh>
    <rPh sb="5" eb="8">
      <t>シンセイショ</t>
    </rPh>
    <rPh sb="8" eb="9">
      <t>ヨウ</t>
    </rPh>
    <phoneticPr fontId="1"/>
  </si>
  <si>
    <t>令和</t>
    <rPh sb="0" eb="2">
      <t>レイワ</t>
    </rPh>
    <phoneticPr fontId="1"/>
  </si>
  <si>
    <t>80＞点≧70</t>
    <rPh sb="3" eb="4">
      <t>テン</t>
    </rPh>
    <phoneticPr fontId="1"/>
  </si>
  <si>
    <t>安城市発注の工事で評価点５９点以下の工事は施工実績として認めない。（減点項目を除く）</t>
    <rPh sb="0" eb="3">
      <t>アンジョウシ</t>
    </rPh>
    <rPh sb="3" eb="5">
      <t>ハッチュウ</t>
    </rPh>
    <rPh sb="6" eb="8">
      <t>コウジ</t>
    </rPh>
    <rPh sb="9" eb="11">
      <t>ヒョウカ</t>
    </rPh>
    <rPh sb="11" eb="12">
      <t>テン</t>
    </rPh>
    <rPh sb="14" eb="15">
      <t>テン</t>
    </rPh>
    <rPh sb="15" eb="17">
      <t>イカ</t>
    </rPh>
    <rPh sb="18" eb="20">
      <t>コウジ</t>
    </rPh>
    <rPh sb="21" eb="23">
      <t>セコウ</t>
    </rPh>
    <rPh sb="23" eb="25">
      <t>ジッセキ</t>
    </rPh>
    <rPh sb="34" eb="36">
      <t>ゲンテン</t>
    </rPh>
    <rPh sb="36" eb="38">
      <t>コウモク</t>
    </rPh>
    <rPh sb="39" eb="40">
      <t>ノゾ</t>
    </rPh>
    <phoneticPr fontId="1"/>
  </si>
  <si>
    <t>同規模工事の施工実績※1</t>
    <rPh sb="0" eb="5">
      <t>ドウキボコウジ</t>
    </rPh>
    <rPh sb="6" eb="8">
      <t>セコウ</t>
    </rPh>
    <rPh sb="8" eb="10">
      <t>ジッセキ</t>
    </rPh>
    <phoneticPr fontId="1"/>
  </si>
  <si>
    <t>過去5年間の元請としての同規模工事における施工実績に応じて加点する。</t>
    <phoneticPr fontId="1"/>
  </si>
  <si>
    <t>前年度において安城市発注の契約金額５００万円以上の同工種工事を３件以上竣工し、同工種工事においていずれの工事成績評定においても７５点以上かつ、全ての工種工事の評価が６５点以上であった業者のうち平均点の高い上位３社を、「安城市優良施工業者」として認定し加点する。</t>
    <phoneticPr fontId="1"/>
  </si>
  <si>
    <t>安城市発注の同工種工事において過去３年間に工事成績評点が６０点未満となった工事の数に応じて減点する。</t>
    <rPh sb="0" eb="3">
      <t>アンジョウシ</t>
    </rPh>
    <rPh sb="3" eb="5">
      <t>ハッチュウ</t>
    </rPh>
    <rPh sb="6" eb="7">
      <t>ドウ</t>
    </rPh>
    <rPh sb="7" eb="9">
      <t>コウシュ</t>
    </rPh>
    <rPh sb="9" eb="11">
      <t>コウジ</t>
    </rPh>
    <rPh sb="15" eb="17">
      <t>カコ</t>
    </rPh>
    <rPh sb="18" eb="20">
      <t>ネンカン</t>
    </rPh>
    <rPh sb="21" eb="23">
      <t>コウジ</t>
    </rPh>
    <rPh sb="23" eb="25">
      <t>セイセキ</t>
    </rPh>
    <rPh sb="25" eb="27">
      <t>ヒョウテン</t>
    </rPh>
    <rPh sb="30" eb="31">
      <t>テン</t>
    </rPh>
    <rPh sb="31" eb="33">
      <t>ミマン</t>
    </rPh>
    <rPh sb="37" eb="39">
      <t>コウジ</t>
    </rPh>
    <rPh sb="40" eb="41">
      <t>カズ</t>
    </rPh>
    <rPh sb="42" eb="43">
      <t>オウ</t>
    </rPh>
    <rPh sb="45" eb="47">
      <t>ゲンテン</t>
    </rPh>
    <phoneticPr fontId="1"/>
  </si>
  <si>
    <t>週休２日制工事への取組　※5</t>
    <rPh sb="0" eb="2">
      <t>シュウキュウ</t>
    </rPh>
    <rPh sb="3" eb="4">
      <t>ニチ</t>
    </rPh>
    <rPh sb="4" eb="5">
      <t>セイ</t>
    </rPh>
    <rPh sb="5" eb="7">
      <t>コウジ</t>
    </rPh>
    <rPh sb="9" eb="11">
      <t>トリクミ</t>
    </rPh>
    <phoneticPr fontId="1"/>
  </si>
  <si>
    <t>令和元年度より試行している安城市発注の完全週休２日制工事を達成した場合、加点する。</t>
    <rPh sb="0" eb="2">
      <t>レイワ</t>
    </rPh>
    <rPh sb="2" eb="4">
      <t>ガンネン</t>
    </rPh>
    <rPh sb="4" eb="5">
      <t>ド</t>
    </rPh>
    <rPh sb="7" eb="9">
      <t>シコウ</t>
    </rPh>
    <rPh sb="13" eb="16">
      <t>アンジョウシ</t>
    </rPh>
    <rPh sb="16" eb="18">
      <t>ハッチュウ</t>
    </rPh>
    <rPh sb="19" eb="21">
      <t>カンゼン</t>
    </rPh>
    <rPh sb="21" eb="23">
      <t>シュウキュウ</t>
    </rPh>
    <rPh sb="24" eb="25">
      <t>ニチ</t>
    </rPh>
    <rPh sb="25" eb="26">
      <t>セイ</t>
    </rPh>
    <rPh sb="26" eb="28">
      <t>コウジ</t>
    </rPh>
    <rPh sb="29" eb="31">
      <t>タッセイ</t>
    </rPh>
    <rPh sb="33" eb="35">
      <t>バアイ</t>
    </rPh>
    <rPh sb="36" eb="38">
      <t>カテン</t>
    </rPh>
    <phoneticPr fontId="1"/>
  </si>
  <si>
    <t>就労環境整備の取組　※6</t>
    <rPh sb="0" eb="2">
      <t>シュウロウ</t>
    </rPh>
    <rPh sb="2" eb="4">
      <t>カンキョウ</t>
    </rPh>
    <rPh sb="4" eb="6">
      <t>セイビ</t>
    </rPh>
    <rPh sb="7" eb="9">
      <t>トリクミ</t>
    </rPh>
    <phoneticPr fontId="1"/>
  </si>
  <si>
    <t>本支店が安城市に所在する事業者で、申請書を提出する日の前日時点で、次の取組を行っている場合、評価する。</t>
    <rPh sb="0" eb="3">
      <t>ホンシテン</t>
    </rPh>
    <rPh sb="4" eb="7">
      <t>アンジョウシ</t>
    </rPh>
    <rPh sb="8" eb="10">
      <t>ショザイ</t>
    </rPh>
    <rPh sb="12" eb="15">
      <t>ジギョウシャ</t>
    </rPh>
    <rPh sb="17" eb="20">
      <t>シンセイショ</t>
    </rPh>
    <rPh sb="21" eb="23">
      <t>テイシュツ</t>
    </rPh>
    <rPh sb="25" eb="26">
      <t>ヒ</t>
    </rPh>
    <rPh sb="27" eb="29">
      <t>ゼンジツ</t>
    </rPh>
    <rPh sb="29" eb="31">
      <t>ジテン</t>
    </rPh>
    <rPh sb="33" eb="34">
      <t>ツギ</t>
    </rPh>
    <rPh sb="35" eb="37">
      <t>トリクミ</t>
    </rPh>
    <rPh sb="38" eb="39">
      <t>オコナ</t>
    </rPh>
    <rPh sb="43" eb="45">
      <t>バアイ</t>
    </rPh>
    <rPh sb="46" eb="48">
      <t>ヒョウカ</t>
    </rPh>
    <phoneticPr fontId="1"/>
  </si>
  <si>
    <t>（１）愛知県ファミリー・フレンドリー企業の登録</t>
    <rPh sb="3" eb="6">
      <t>アイチケン</t>
    </rPh>
    <rPh sb="18" eb="20">
      <t>キギョウ</t>
    </rPh>
    <rPh sb="21" eb="23">
      <t>トウロク</t>
    </rPh>
    <phoneticPr fontId="1"/>
  </si>
  <si>
    <t>（２）女性の活躍促進宣言</t>
    <rPh sb="3" eb="5">
      <t>ジョセイ</t>
    </rPh>
    <rPh sb="6" eb="8">
      <t>カツヤク</t>
    </rPh>
    <rPh sb="8" eb="10">
      <t>ソクシン</t>
    </rPh>
    <rPh sb="10" eb="12">
      <t>センゲン</t>
    </rPh>
    <phoneticPr fontId="1"/>
  </si>
  <si>
    <t>取組なし</t>
    <rPh sb="0" eb="2">
      <t>トリクミ</t>
    </rPh>
    <phoneticPr fontId="1"/>
  </si>
  <si>
    <t>若年者雇用　※7</t>
    <rPh sb="0" eb="2">
      <t>ジャクネン</t>
    </rPh>
    <rPh sb="2" eb="3">
      <t>シャ</t>
    </rPh>
    <rPh sb="3" eb="5">
      <t>コヨウ</t>
    </rPh>
    <phoneticPr fontId="1"/>
  </si>
  <si>
    <t>該当</t>
    <rPh sb="0" eb="2">
      <t>ガイトウ</t>
    </rPh>
    <phoneticPr fontId="1"/>
  </si>
  <si>
    <t>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t>
    <rPh sb="0" eb="2">
      <t>カサン</t>
    </rPh>
    <rPh sb="2" eb="3">
      <t>テン</t>
    </rPh>
    <rPh sb="5" eb="8">
      <t>アンジョウシ</t>
    </rPh>
    <rPh sb="12" eb="14">
      <t>カサン</t>
    </rPh>
    <rPh sb="14" eb="15">
      <t>テン</t>
    </rPh>
    <rPh sb="15" eb="17">
      <t>シンコク</t>
    </rPh>
    <rPh sb="17" eb="18">
      <t>ヒョウ</t>
    </rPh>
    <rPh sb="18" eb="19">
      <t>オヨ</t>
    </rPh>
    <rPh sb="20" eb="22">
      <t>ジゴ</t>
    </rPh>
    <rPh sb="22" eb="24">
      <t>シンサ</t>
    </rPh>
    <rPh sb="25" eb="27">
      <t>ヒツヨウ</t>
    </rPh>
    <rPh sb="28" eb="30">
      <t>ショルイ</t>
    </rPh>
    <rPh sb="31" eb="32">
      <t>モト</t>
    </rPh>
    <rPh sb="42" eb="44">
      <t>ヒョウカ</t>
    </rPh>
    <rPh sb="44" eb="46">
      <t>コウモク</t>
    </rPh>
    <rPh sb="46" eb="47">
      <t>オヨ</t>
    </rPh>
    <rPh sb="48" eb="50">
      <t>ヒョウカ</t>
    </rPh>
    <rPh sb="50" eb="52">
      <t>キジュン</t>
    </rPh>
    <rPh sb="53" eb="55">
      <t>シンサ</t>
    </rPh>
    <rPh sb="58" eb="60">
      <t>ジゴ</t>
    </rPh>
    <rPh sb="60" eb="62">
      <t>シンサ</t>
    </rPh>
    <rPh sb="63" eb="65">
      <t>ヒツヨウ</t>
    </rPh>
    <rPh sb="66" eb="68">
      <t>ショルイ</t>
    </rPh>
    <rPh sb="69" eb="71">
      <t>キサイ</t>
    </rPh>
    <rPh sb="71" eb="73">
      <t>ナイヨウ</t>
    </rPh>
    <rPh sb="74" eb="76">
      <t>ジジツ</t>
    </rPh>
    <rPh sb="77" eb="78">
      <t>チガ</t>
    </rPh>
    <rPh sb="82" eb="84">
      <t>バアイ</t>
    </rPh>
    <rPh sb="85" eb="87">
      <t>キサイ</t>
    </rPh>
    <rPh sb="87" eb="88">
      <t>モ</t>
    </rPh>
    <rPh sb="93" eb="95">
      <t>バアイ</t>
    </rPh>
    <rPh sb="97" eb="99">
      <t>ショルイ</t>
    </rPh>
    <rPh sb="100" eb="103">
      <t>サイテイシュツ</t>
    </rPh>
    <rPh sb="104" eb="105">
      <t>ミト</t>
    </rPh>
    <rPh sb="112" eb="114">
      <t>カサン</t>
    </rPh>
    <rPh sb="114" eb="115">
      <t>テン</t>
    </rPh>
    <rPh sb="116" eb="118">
      <t>タイショウ</t>
    </rPh>
    <rPh sb="124" eb="126">
      <t>ジゴ</t>
    </rPh>
    <rPh sb="126" eb="128">
      <t>シンサ</t>
    </rPh>
    <rPh sb="129" eb="130">
      <t>カカ</t>
    </rPh>
    <rPh sb="131" eb="133">
      <t>ショルイ</t>
    </rPh>
    <rPh sb="134" eb="136">
      <t>シンサ</t>
    </rPh>
    <rPh sb="141" eb="143">
      <t>ニュウサツ</t>
    </rPh>
    <rPh sb="143" eb="144">
      <t>シャ</t>
    </rPh>
    <rPh sb="145" eb="147">
      <t>シンコク</t>
    </rPh>
    <rPh sb="149" eb="151">
      <t>カサン</t>
    </rPh>
    <rPh sb="151" eb="152">
      <t>テン</t>
    </rPh>
    <rPh sb="153" eb="154">
      <t>ホン</t>
    </rPh>
    <rPh sb="154" eb="155">
      <t>シ</t>
    </rPh>
    <rPh sb="156" eb="158">
      <t>シンサ</t>
    </rPh>
    <rPh sb="160" eb="162">
      <t>カサン</t>
    </rPh>
    <rPh sb="162" eb="163">
      <t>テン</t>
    </rPh>
    <rPh sb="165" eb="167">
      <t>カダイ</t>
    </rPh>
    <rPh sb="170" eb="172">
      <t>ヒョウカ</t>
    </rPh>
    <rPh sb="172" eb="174">
      <t>コウモク</t>
    </rPh>
    <rPh sb="177" eb="179">
      <t>バアイ</t>
    </rPh>
    <rPh sb="192" eb="194">
      <t>ヒョウカ</t>
    </rPh>
    <rPh sb="194" eb="196">
      <t>コウモク</t>
    </rPh>
    <rPh sb="200" eb="202">
      <t>シンサ</t>
    </rPh>
    <rPh sb="204" eb="206">
      <t>カサン</t>
    </rPh>
    <rPh sb="206" eb="207">
      <t>テン</t>
    </rPh>
    <rPh sb="209" eb="210">
      <t>ツギ</t>
    </rPh>
    <rPh sb="211" eb="214">
      <t>ケイサンシキ</t>
    </rPh>
    <rPh sb="217" eb="219">
      <t>ゲンテン</t>
    </rPh>
    <rPh sb="220" eb="221">
      <t>オコナ</t>
    </rPh>
    <phoneticPr fontId="1"/>
  </si>
  <si>
    <t>同規模工事の施工実績　※1</t>
    <rPh sb="0" eb="5">
      <t>ドウキボコウジ</t>
    </rPh>
    <rPh sb="6" eb="8">
      <t>セコウ</t>
    </rPh>
    <rPh sb="8" eb="10">
      <t>ジッセキ</t>
    </rPh>
    <phoneticPr fontId="1"/>
  </si>
  <si>
    <t>過去10年間の主任技術者としての施工実績に応じて加点する。</t>
    <rPh sb="0" eb="2">
      <t>カコ</t>
    </rPh>
    <rPh sb="4" eb="6">
      <t>ネンカン</t>
    </rPh>
    <rPh sb="7" eb="9">
      <t>シュニン</t>
    </rPh>
    <rPh sb="9" eb="12">
      <t>ギジュツシャ</t>
    </rPh>
    <rPh sb="16" eb="18">
      <t>セコウ</t>
    </rPh>
    <rPh sb="18" eb="20">
      <t>ジッセキ</t>
    </rPh>
    <rPh sb="21" eb="22">
      <t>オウ</t>
    </rPh>
    <rPh sb="24" eb="26">
      <t>カテン</t>
    </rPh>
    <phoneticPr fontId="1"/>
  </si>
  <si>
    <t>JVの場合は、代表者の技術者の実績とする。</t>
    <phoneticPr fontId="1"/>
  </si>
  <si>
    <t>安城市発注の同工種工事成績評点が80点以上の評価実績　※2</t>
    <rPh sb="6" eb="7">
      <t>ドウ</t>
    </rPh>
    <rPh sb="7" eb="9">
      <t>コウシュ</t>
    </rPh>
    <rPh sb="9" eb="11">
      <t>コウジ</t>
    </rPh>
    <rPh sb="11" eb="13">
      <t>セイセキ</t>
    </rPh>
    <rPh sb="13" eb="15">
      <t>ヒョウテン</t>
    </rPh>
    <rPh sb="18" eb="19">
      <t>テン</t>
    </rPh>
    <rPh sb="19" eb="21">
      <t>イジョウ</t>
    </rPh>
    <rPh sb="22" eb="24">
      <t>ヒョウカ</t>
    </rPh>
    <rPh sb="24" eb="26">
      <t>ジッセキ</t>
    </rPh>
    <phoneticPr fontId="1"/>
  </si>
  <si>
    <t>過去３年間の工事成績評点が８０点以上の施工実績に応じて加点する。</t>
    <phoneticPr fontId="1"/>
  </si>
  <si>
    <t>安城市発注の同工種工事の優良評価　※3</t>
    <rPh sb="0" eb="3">
      <t>アンジョウシ</t>
    </rPh>
    <rPh sb="3" eb="5">
      <t>ハッチュウ</t>
    </rPh>
    <rPh sb="6" eb="7">
      <t>ドウ</t>
    </rPh>
    <rPh sb="7" eb="9">
      <t>コウシュ</t>
    </rPh>
    <rPh sb="9" eb="11">
      <t>コウジ</t>
    </rPh>
    <rPh sb="12" eb="14">
      <t>ユウリョウ</t>
    </rPh>
    <rPh sb="14" eb="16">
      <t>ヒョウカ</t>
    </rPh>
    <phoneticPr fontId="1"/>
  </si>
  <si>
    <t>過去３年間の工事成績評点が８５点以上の評価のある場合に加点する。</t>
    <rPh sb="0" eb="2">
      <t>カコ</t>
    </rPh>
    <rPh sb="3" eb="5">
      <t>ネンカン</t>
    </rPh>
    <rPh sb="6" eb="8">
      <t>コウジ</t>
    </rPh>
    <rPh sb="8" eb="10">
      <t>セイセキ</t>
    </rPh>
    <rPh sb="10" eb="12">
      <t>ヒョウテン</t>
    </rPh>
    <rPh sb="15" eb="18">
      <t>テンイジョウ</t>
    </rPh>
    <rPh sb="19" eb="21">
      <t>ヒョウカ</t>
    </rPh>
    <rPh sb="24" eb="26">
      <t>バアイ</t>
    </rPh>
    <rPh sb="27" eb="29">
      <t>カテン</t>
    </rPh>
    <phoneticPr fontId="1"/>
  </si>
  <si>
    <t>同工種工事に関する資格　※4</t>
    <rPh sb="0" eb="1">
      <t>ドウ</t>
    </rPh>
    <rPh sb="1" eb="3">
      <t>コウシュ</t>
    </rPh>
    <rPh sb="3" eb="5">
      <t>コウジ</t>
    </rPh>
    <rPh sb="6" eb="7">
      <t>カン</t>
    </rPh>
    <rPh sb="9" eb="11">
      <t>シカク</t>
    </rPh>
    <phoneticPr fontId="1"/>
  </si>
  <si>
    <t>本工事配置予定技術者の保有資格とする。</t>
    <rPh sb="0" eb="3">
      <t>ホンコウジ</t>
    </rPh>
    <rPh sb="3" eb="5">
      <t>ハイチ</t>
    </rPh>
    <rPh sb="5" eb="7">
      <t>ヨテイ</t>
    </rPh>
    <rPh sb="7" eb="10">
      <t>ギジュツシャ</t>
    </rPh>
    <rPh sb="11" eb="13">
      <t>ホユウ</t>
    </rPh>
    <rPh sb="13" eb="15">
      <t>シカク</t>
    </rPh>
    <phoneticPr fontId="1"/>
  </si>
  <si>
    <t>国家資格とは別紙のとおり。</t>
    <phoneticPr fontId="1"/>
  </si>
  <si>
    <t>該当する資格が2以上あっても加点は1点とする。</t>
    <rPh sb="0" eb="2">
      <t>ガイトウ</t>
    </rPh>
    <rPh sb="4" eb="6">
      <t>シカク</t>
    </rPh>
    <rPh sb="8" eb="10">
      <t>イジョウ</t>
    </rPh>
    <rPh sb="14" eb="16">
      <t>カテン</t>
    </rPh>
    <rPh sb="18" eb="19">
      <t>テン</t>
    </rPh>
    <phoneticPr fontId="1"/>
  </si>
  <si>
    <t>安城市内</t>
    <rPh sb="0" eb="2">
      <t>アンジョウ</t>
    </rPh>
    <rPh sb="2" eb="4">
      <t>シナイ</t>
    </rPh>
    <phoneticPr fontId="1"/>
  </si>
  <si>
    <t>同工種工事の市内施工実績</t>
    <rPh sb="0" eb="1">
      <t>ドウ</t>
    </rPh>
    <rPh sb="1" eb="3">
      <t>コウシュ</t>
    </rPh>
    <rPh sb="3" eb="5">
      <t>コウジ</t>
    </rPh>
    <rPh sb="6" eb="8">
      <t>シナイ</t>
    </rPh>
    <rPh sb="8" eb="10">
      <t>セコウ</t>
    </rPh>
    <rPh sb="10" eb="12">
      <t>ジッセキ</t>
    </rPh>
    <phoneticPr fontId="1"/>
  </si>
  <si>
    <t>過去１０年間の安城市内での同工種工事における施工実績がある場合に加点する。</t>
    <rPh sb="0" eb="2">
      <t>カコ</t>
    </rPh>
    <rPh sb="4" eb="6">
      <t>ネンカン</t>
    </rPh>
    <rPh sb="7" eb="11">
      <t>アンジョウシナイ</t>
    </rPh>
    <rPh sb="13" eb="14">
      <t>ドウ</t>
    </rPh>
    <rPh sb="14" eb="16">
      <t>コウシュ</t>
    </rPh>
    <rPh sb="16" eb="18">
      <t>コウジ</t>
    </rPh>
    <rPh sb="22" eb="24">
      <t>セコウ</t>
    </rPh>
    <rPh sb="24" eb="26">
      <t>ジッセキ</t>
    </rPh>
    <rPh sb="29" eb="31">
      <t>バアイ</t>
    </rPh>
    <rPh sb="32" eb="34">
      <t>カテン</t>
    </rPh>
    <phoneticPr fontId="1"/>
  </si>
  <si>
    <t>JVの場合は、代表者の施工実績とする。下請けでの実績は認めない。</t>
    <rPh sb="3" eb="5">
      <t>バアイ</t>
    </rPh>
    <rPh sb="7" eb="10">
      <t>ダイヒョウシャ</t>
    </rPh>
    <rPh sb="11" eb="13">
      <t>セコウ</t>
    </rPh>
    <rPh sb="13" eb="15">
      <t>ジッセキ</t>
    </rPh>
    <rPh sb="19" eb="21">
      <t>シタウ</t>
    </rPh>
    <rPh sb="24" eb="26">
      <t>ジッセキ</t>
    </rPh>
    <rPh sb="27" eb="28">
      <t>ミト</t>
    </rPh>
    <phoneticPr fontId="1"/>
  </si>
  <si>
    <t>災害に関する協力事業者の登録は、安城市災害緊急協力業者（工事）とする。</t>
    <rPh sb="0" eb="2">
      <t>サイガイ</t>
    </rPh>
    <rPh sb="3" eb="4">
      <t>カン</t>
    </rPh>
    <rPh sb="6" eb="8">
      <t>キョウリョク</t>
    </rPh>
    <rPh sb="8" eb="10">
      <t>ジギョウ</t>
    </rPh>
    <rPh sb="10" eb="11">
      <t>シャ</t>
    </rPh>
    <rPh sb="12" eb="14">
      <t>トウロク</t>
    </rPh>
    <rPh sb="16" eb="19">
      <t>アンジョウシ</t>
    </rPh>
    <rPh sb="19" eb="21">
      <t>サイガイ</t>
    </rPh>
    <rPh sb="21" eb="23">
      <t>キンキュウ</t>
    </rPh>
    <rPh sb="23" eb="25">
      <t>キョウリョク</t>
    </rPh>
    <rPh sb="25" eb="27">
      <t>ギョウシャ</t>
    </rPh>
    <rPh sb="28" eb="30">
      <t>コウジ</t>
    </rPh>
    <phoneticPr fontId="1"/>
  </si>
  <si>
    <t>協定締結は、「災害時における協力に関する協定書（建設協力会）」、「災害時における復旧工事の協力に関する協定」および「災害時における応急対策の協力に関する協定書」とする。</t>
    <phoneticPr fontId="1"/>
  </si>
  <si>
    <t>活動実績あり</t>
    <rPh sb="0" eb="2">
      <t>カツドウ</t>
    </rPh>
    <rPh sb="2" eb="4">
      <t>ジッセキ</t>
    </rPh>
    <phoneticPr fontId="1"/>
  </si>
  <si>
    <t>登録又は協定締結</t>
    <rPh sb="0" eb="2">
      <t>トウロク</t>
    </rPh>
    <rPh sb="2" eb="3">
      <t>マタ</t>
    </rPh>
    <rPh sb="4" eb="6">
      <t>キョウテイ</t>
    </rPh>
    <rPh sb="6" eb="8">
      <t>テイケツ</t>
    </rPh>
    <phoneticPr fontId="1"/>
  </si>
  <si>
    <t>１台以上</t>
    <rPh sb="1" eb="2">
      <t>ダイ</t>
    </rPh>
    <rPh sb="2" eb="4">
      <t>イジョウ</t>
    </rPh>
    <phoneticPr fontId="1"/>
  </si>
  <si>
    <t>（土・造・舗・水は３台</t>
    <rPh sb="1" eb="2">
      <t>ド</t>
    </rPh>
    <rPh sb="3" eb="4">
      <t>ゾウ</t>
    </rPh>
    <rPh sb="5" eb="6">
      <t>ホ</t>
    </rPh>
    <rPh sb="7" eb="8">
      <t>ミズ</t>
    </rPh>
    <rPh sb="10" eb="11">
      <t>ダイ</t>
    </rPh>
    <phoneticPr fontId="1"/>
  </si>
  <si>
    <t>　建・電・管は１台）</t>
    <rPh sb="1" eb="2">
      <t>ケン</t>
    </rPh>
    <rPh sb="3" eb="4">
      <t>デン</t>
    </rPh>
    <rPh sb="5" eb="6">
      <t>カン</t>
    </rPh>
    <rPh sb="8" eb="9">
      <t>ダイ</t>
    </rPh>
    <phoneticPr fontId="1"/>
  </si>
  <si>
    <t>自社保有又はリースを対象とし、経営事項審査における対象建設機械と同じとする。</t>
    <phoneticPr fontId="1"/>
  </si>
  <si>
    <t>※5</t>
    <phoneticPr fontId="1"/>
  </si>
  <si>
    <t>2名以上雇用</t>
    <rPh sb="1" eb="4">
      <t>メイイジョウ</t>
    </rPh>
    <rPh sb="4" eb="6">
      <t>コヨウ</t>
    </rPh>
    <phoneticPr fontId="1"/>
  </si>
  <si>
    <t>1名雇用</t>
    <rPh sb="1" eb="2">
      <t>メイ</t>
    </rPh>
    <rPh sb="2" eb="4">
      <t>コヨウ</t>
    </rPh>
    <phoneticPr fontId="1"/>
  </si>
  <si>
    <t>※3</t>
    <phoneticPr fontId="1"/>
  </si>
  <si>
    <t>※5</t>
    <phoneticPr fontId="1"/>
  </si>
  <si>
    <t>被災建築物応急危険度判定士の雇用</t>
    <rPh sb="14" eb="16">
      <t>コヨウ</t>
    </rPh>
    <phoneticPr fontId="1"/>
  </si>
  <si>
    <t>愛知県被災建築物応急危険度判定士の登録者を正規社員としての雇用に応じて加点する。</t>
    <rPh sb="0" eb="3">
      <t>アイチケン</t>
    </rPh>
    <rPh sb="3" eb="5">
      <t>ヒサイ</t>
    </rPh>
    <rPh sb="5" eb="8">
      <t>ケンチクブツ</t>
    </rPh>
    <rPh sb="8" eb="10">
      <t>オウキュウ</t>
    </rPh>
    <rPh sb="10" eb="13">
      <t>キケンド</t>
    </rPh>
    <rPh sb="13" eb="16">
      <t>ハンテイシ</t>
    </rPh>
    <rPh sb="17" eb="19">
      <t>トウロク</t>
    </rPh>
    <rPh sb="19" eb="20">
      <t>シャ</t>
    </rPh>
    <rPh sb="21" eb="23">
      <t>セイキ</t>
    </rPh>
    <rPh sb="23" eb="25">
      <t>シャイン</t>
    </rPh>
    <rPh sb="29" eb="31">
      <t>コヨウ</t>
    </rPh>
    <rPh sb="32" eb="33">
      <t>オウ</t>
    </rPh>
    <rPh sb="35" eb="37">
      <t>カテン</t>
    </rPh>
    <phoneticPr fontId="1"/>
  </si>
  <si>
    <t>安城市の発注する風水害、雪氷対策等の業務委託について、当該年度の受託ありの場合、加点する。</t>
    <phoneticPr fontId="1"/>
  </si>
  <si>
    <t>※4</t>
    <phoneticPr fontId="1"/>
  </si>
  <si>
    <t>※6</t>
    <phoneticPr fontId="1"/>
  </si>
  <si>
    <t>※7</t>
    <phoneticPr fontId="1"/>
  </si>
  <si>
    <t>（業種：土木一式工事）</t>
    <rPh sb="1" eb="3">
      <t>ギョウシュ</t>
    </rPh>
    <rPh sb="4" eb="6">
      <t>ドボク</t>
    </rPh>
    <rPh sb="6" eb="8">
      <t>イッシキ</t>
    </rPh>
    <rPh sb="8" eb="10">
      <t>コウジ</t>
    </rPh>
    <phoneticPr fontId="1"/>
  </si>
  <si>
    <t>（業種：水道施設工事）</t>
    <rPh sb="1" eb="3">
      <t>ギョウシュ</t>
    </rPh>
    <rPh sb="4" eb="6">
      <t>スイドウ</t>
    </rPh>
    <rPh sb="6" eb="8">
      <t>シセツ</t>
    </rPh>
    <rPh sb="8" eb="10">
      <t>コウジ</t>
    </rPh>
    <phoneticPr fontId="1"/>
  </si>
  <si>
    <t>市内※9,市外※11</t>
    <rPh sb="0" eb="2">
      <t>シナイ</t>
    </rPh>
    <rPh sb="5" eb="7">
      <t>シガイ</t>
    </rPh>
    <phoneticPr fontId="1"/>
  </si>
  <si>
    <t>市内※10,市外※12</t>
    <rPh sb="0" eb="2">
      <t>シナイ</t>
    </rPh>
    <rPh sb="6" eb="8">
      <t>シガイ</t>
    </rPh>
    <phoneticPr fontId="1"/>
  </si>
  <si>
    <t>環境配慮の取組</t>
    <rPh sb="0" eb="2">
      <t>カンキョウ</t>
    </rPh>
    <rPh sb="2" eb="4">
      <t>ハイリョ</t>
    </rPh>
    <rPh sb="5" eb="7">
      <t>トリクミ</t>
    </rPh>
    <phoneticPr fontId="1"/>
  </si>
  <si>
    <t>環境</t>
    <rPh sb="0" eb="2">
      <t>カンキョウ</t>
    </rPh>
    <phoneticPr fontId="1"/>
  </si>
  <si>
    <t>エコアクション２１又はＩＳＯ１４００１の取得があれば、加点する。</t>
    <phoneticPr fontId="1"/>
  </si>
  <si>
    <t>同規模工事の施工実績</t>
    <rPh sb="0" eb="5">
      <t>ドウキボコウジ</t>
    </rPh>
    <rPh sb="6" eb="8">
      <t>セコウ</t>
    </rPh>
    <rPh sb="8" eb="10">
      <t>ジッセキ</t>
    </rPh>
    <phoneticPr fontId="1"/>
  </si>
  <si>
    <t>就労環境整備の取組</t>
    <rPh sb="0" eb="2">
      <t>シュウロウ</t>
    </rPh>
    <rPh sb="2" eb="4">
      <t>カンキョウ</t>
    </rPh>
    <rPh sb="4" eb="6">
      <t>セイビ</t>
    </rPh>
    <rPh sb="7" eb="9">
      <t>トリクミ</t>
    </rPh>
    <phoneticPr fontId="1"/>
  </si>
  <si>
    <t>若年者雇用</t>
    <rPh sb="0" eb="2">
      <t>ジャクネン</t>
    </rPh>
    <rPh sb="2" eb="3">
      <t>シャ</t>
    </rPh>
    <rPh sb="3" eb="5">
      <t>コヨウ</t>
    </rPh>
    <phoneticPr fontId="1"/>
  </si>
  <si>
    <t xml:space="preserve">若手技術者の育成 </t>
    <phoneticPr fontId="1"/>
  </si>
  <si>
    <t>・法令による免許証の写し</t>
    <rPh sb="1" eb="3">
      <t>ホウレイ</t>
    </rPh>
    <rPh sb="6" eb="9">
      <t>メンキョショウ</t>
    </rPh>
    <rPh sb="10" eb="11">
      <t>ウツ</t>
    </rPh>
    <phoneticPr fontId="1"/>
  </si>
  <si>
    <t>5（1）</t>
    <phoneticPr fontId="1"/>
  </si>
  <si>
    <t>5（2）</t>
    <phoneticPr fontId="1"/>
  </si>
  <si>
    <t>建設機械の保有</t>
    <phoneticPr fontId="1"/>
  </si>
  <si>
    <t>２名以上雇用</t>
    <rPh sb="1" eb="2">
      <t>メイ</t>
    </rPh>
    <rPh sb="2" eb="4">
      <t>イジョウ</t>
    </rPh>
    <rPh sb="4" eb="6">
      <t>コヨウ</t>
    </rPh>
    <phoneticPr fontId="1"/>
  </si>
  <si>
    <t>１名雇用</t>
    <rPh sb="1" eb="2">
      <t>メイ</t>
    </rPh>
    <rPh sb="2" eb="4">
      <t>コヨウ</t>
    </rPh>
    <phoneticPr fontId="1"/>
  </si>
  <si>
    <t>若手技術者の育成 　※8</t>
    <phoneticPr fontId="1"/>
  </si>
  <si>
    <t>本支店の所在　※1</t>
    <phoneticPr fontId="1"/>
  </si>
  <si>
    <t>災害に関する協力事業者登録、協定締結及び活動実績</t>
    <phoneticPr fontId="1"/>
  </si>
  <si>
    <t>土</t>
    <rPh sb="0" eb="1">
      <t>ツチ</t>
    </rPh>
    <phoneticPr fontId="1"/>
  </si>
  <si>
    <t>水</t>
    <rPh sb="0" eb="1">
      <t>ミズ</t>
    </rPh>
    <phoneticPr fontId="1"/>
  </si>
  <si>
    <t>活動実績あり</t>
    <rPh sb="0" eb="2">
      <t>カツドウ</t>
    </rPh>
    <rPh sb="2" eb="4">
      <t>ジッセキ</t>
    </rPh>
    <phoneticPr fontId="1"/>
  </si>
  <si>
    <t>上記以外</t>
    <rPh sb="0" eb="4">
      <t>ジョウキイガイ</t>
    </rPh>
    <phoneticPr fontId="1"/>
  </si>
  <si>
    <t>入札参加資格停止措置</t>
    <phoneticPr fontId="1"/>
  </si>
  <si>
    <t>安城市発注の同工種工事における工事成績　</t>
    <rPh sb="6" eb="7">
      <t>ドウ</t>
    </rPh>
    <rPh sb="7" eb="9">
      <t>コウシュ</t>
    </rPh>
    <phoneticPr fontId="1"/>
  </si>
  <si>
    <t>就労環境整備の取組</t>
    <phoneticPr fontId="1"/>
  </si>
  <si>
    <t>若年者雇用</t>
    <phoneticPr fontId="1"/>
  </si>
  <si>
    <t>同規模工事の施工実績　</t>
    <phoneticPr fontId="1"/>
  </si>
  <si>
    <t>（共通事項）</t>
    <rPh sb="1" eb="3">
      <t>キョウツウ</t>
    </rPh>
    <rPh sb="3" eb="5">
      <t>ジコウ</t>
    </rPh>
    <phoneticPr fontId="1"/>
  </si>
  <si>
    <t>安城市発注の同工種工事の優良評価</t>
    <phoneticPr fontId="1"/>
  </si>
  <si>
    <t>若手技術者の育成</t>
    <phoneticPr fontId="1"/>
  </si>
  <si>
    <t>・法令による合格証明書の写しまたは登録証等の写し</t>
    <rPh sb="6" eb="8">
      <t>ゴウカク</t>
    </rPh>
    <rPh sb="8" eb="11">
      <t>ショウメイショ</t>
    </rPh>
    <rPh sb="12" eb="13">
      <t>ウツ</t>
    </rPh>
    <rPh sb="17" eb="19">
      <t>トウロク</t>
    </rPh>
    <rPh sb="19" eb="20">
      <t>ショウ</t>
    </rPh>
    <rPh sb="20" eb="21">
      <t>トウ</t>
    </rPh>
    <phoneticPr fontId="1"/>
  </si>
  <si>
    <t>同規模工事契約金額</t>
    <rPh sb="0" eb="3">
      <t>ドウキボ</t>
    </rPh>
    <rPh sb="3" eb="5">
      <t>コウジ</t>
    </rPh>
    <rPh sb="5" eb="7">
      <t>ケイヤク</t>
    </rPh>
    <rPh sb="7" eb="9">
      <t>キンガク</t>
    </rPh>
    <phoneticPr fontId="1"/>
  </si>
  <si>
    <t>地域精通度・地域貢献度等に関する事項（配点７点）</t>
    <phoneticPr fontId="1"/>
  </si>
  <si>
    <t>👈土木・建築・水道は7(9)点、電気・管・舗装・造園は6(8)点。()内は市外。</t>
    <rPh sb="2" eb="4">
      <t>ドボク</t>
    </rPh>
    <rPh sb="5" eb="7">
      <t>ケンチク</t>
    </rPh>
    <rPh sb="8" eb="10">
      <t>スイドウ</t>
    </rPh>
    <rPh sb="15" eb="16">
      <t>テン</t>
    </rPh>
    <rPh sb="17" eb="19">
      <t>デンキ</t>
    </rPh>
    <rPh sb="20" eb="21">
      <t>カン</t>
    </rPh>
    <rPh sb="22" eb="24">
      <t>ホソウ</t>
    </rPh>
    <rPh sb="25" eb="27">
      <t>ゾウエン</t>
    </rPh>
    <rPh sb="32" eb="33">
      <t>テン</t>
    </rPh>
    <rPh sb="36" eb="37">
      <t>ナイ</t>
    </rPh>
    <rPh sb="38" eb="40">
      <t>シガイ</t>
    </rPh>
    <phoneticPr fontId="1"/>
  </si>
  <si>
    <t>　同工種工事に関する資格</t>
    <rPh sb="1" eb="2">
      <t>ドウ</t>
    </rPh>
    <rPh sb="2" eb="4">
      <t>コウシュ</t>
    </rPh>
    <rPh sb="4" eb="6">
      <t>コウジ</t>
    </rPh>
    <rPh sb="7" eb="8">
      <t>カン</t>
    </rPh>
    <rPh sb="10" eb="12">
      <t>シカク</t>
    </rPh>
    <phoneticPr fontId="1"/>
  </si>
  <si>
    <t>保有する資格</t>
    <rPh sb="0" eb="2">
      <t>ホユウ</t>
    </rPh>
    <phoneticPr fontId="1"/>
  </si>
  <si>
    <t>p.4</t>
    <phoneticPr fontId="1"/>
  </si>
  <si>
    <t>企業の同規模工事の施工実績</t>
    <rPh sb="0" eb="2">
      <t>キギョウ</t>
    </rPh>
    <phoneticPr fontId="1"/>
  </si>
  <si>
    <t>配置予定技術者の同規模工事の施工実績</t>
    <rPh sb="0" eb="2">
      <t>ハイチ</t>
    </rPh>
    <rPh sb="2" eb="4">
      <t>ヨテイ</t>
    </rPh>
    <rPh sb="4" eb="7">
      <t>ギジュツシャ</t>
    </rPh>
    <phoneticPr fontId="1"/>
  </si>
  <si>
    <t>配置予定技術者の保有する資格</t>
    <rPh sb="0" eb="2">
      <t>ハイチ</t>
    </rPh>
    <rPh sb="2" eb="4">
      <t>ヨテイ</t>
    </rPh>
    <rPh sb="4" eb="7">
      <t>ギジュツシャ</t>
    </rPh>
    <rPh sb="8" eb="10">
      <t>ホユウ</t>
    </rPh>
    <rPh sb="12" eb="14">
      <t>シカク</t>
    </rPh>
    <phoneticPr fontId="1"/>
  </si>
  <si>
    <t>工事の種類</t>
    <rPh sb="0" eb="2">
      <t>コウジ</t>
    </rPh>
    <rPh sb="3" eb="5">
      <t>シュルイ</t>
    </rPh>
    <phoneticPr fontId="24"/>
  </si>
  <si>
    <t>以下の実績が１つ以上ある場合、いずれかに対し加点する。
（1）正規社員（資格取得時に35歳以下）が1級国家資格を取得した実績
（2）正規社員（資格取得時に29歳以下）が2級国家資格を取得した実績
資格取得実績については、落札決定時点で雇用されている企業での取得実績に限る。
評価対象期間は、加算点申告表を提出する日の前日から過去3年間（36ヶ月）とする。
いかなる場合においても、点数の合算は行わない。</t>
    <phoneticPr fontId="1"/>
  </si>
  <si>
    <t>同規模工事の施工実績</t>
    <rPh sb="0" eb="3">
      <t>ドウキボ</t>
    </rPh>
    <phoneticPr fontId="1"/>
  </si>
  <si>
    <t>・エコアクション２１又はＩＳＯ１４００１の登録証の写し</t>
    <rPh sb="10" eb="11">
      <t>マタ</t>
    </rPh>
    <rPh sb="21" eb="23">
      <t>トウロク</t>
    </rPh>
    <rPh sb="23" eb="24">
      <t>ショウ</t>
    </rPh>
    <rPh sb="25" eb="26">
      <t>ウツ</t>
    </rPh>
    <phoneticPr fontId="1"/>
  </si>
  <si>
    <t>本支店とは、契約先が安城市内の本店又は支店に限る。</t>
    <rPh sb="0" eb="3">
      <t>ホンシテン</t>
    </rPh>
    <rPh sb="6" eb="8">
      <t>ケイヤク</t>
    </rPh>
    <rPh sb="8" eb="9">
      <t>サキ</t>
    </rPh>
    <rPh sb="10" eb="13">
      <t>アンジョウシ</t>
    </rPh>
    <rPh sb="13" eb="14">
      <t>ナイ</t>
    </rPh>
    <rPh sb="15" eb="17">
      <t>ホンテン</t>
    </rPh>
    <rPh sb="17" eb="18">
      <t>マタ</t>
    </rPh>
    <rPh sb="19" eb="21">
      <t>シテン</t>
    </rPh>
    <rPh sb="22" eb="23">
      <t>カギ</t>
    </rPh>
    <phoneticPr fontId="1"/>
  </si>
  <si>
    <t>契約先となる本支店が認証されていること。</t>
    <rPh sb="7" eb="8">
      <t>シ</t>
    </rPh>
    <phoneticPr fontId="1"/>
  </si>
  <si>
    <t>・登録証の写し（愛知県ファミリー・フレンドリー企業登録）</t>
    <rPh sb="1" eb="3">
      <t>トウロク</t>
    </rPh>
    <rPh sb="3" eb="4">
      <t>ショウ</t>
    </rPh>
    <rPh sb="5" eb="6">
      <t>ウツ</t>
    </rPh>
    <rPh sb="8" eb="11">
      <t>アイチケン</t>
    </rPh>
    <rPh sb="23" eb="25">
      <t>キギョウ</t>
    </rPh>
    <rPh sb="25" eb="27">
      <t>トウロク</t>
    </rPh>
    <phoneticPr fontId="1"/>
  </si>
  <si>
    <t>・受理証明書の写し（女性の活躍促進宣言）（愛知県が発行したものに限る）</t>
    <rPh sb="1" eb="3">
      <t>ジュリ</t>
    </rPh>
    <rPh sb="3" eb="6">
      <t>ショウメイショ</t>
    </rPh>
    <rPh sb="7" eb="8">
      <t>ウツ</t>
    </rPh>
    <rPh sb="10" eb="12">
      <t>ジョセイ</t>
    </rPh>
    <rPh sb="13" eb="15">
      <t>カツヤク</t>
    </rPh>
    <rPh sb="15" eb="17">
      <t>ソクシン</t>
    </rPh>
    <rPh sb="17" eb="19">
      <t>センゲン</t>
    </rPh>
    <rPh sb="21" eb="24">
      <t>アイチケン</t>
    </rPh>
    <rPh sb="25" eb="27">
      <t>ハッコウ</t>
    </rPh>
    <rPh sb="32" eb="33">
      <t>カギ</t>
    </rPh>
    <phoneticPr fontId="1"/>
  </si>
  <si>
    <t>取組あり</t>
    <rPh sb="0" eb="2">
      <t>トリクミ</t>
    </rPh>
    <phoneticPr fontId="1"/>
  </si>
  <si>
    <t>・雇用実績の場合は、「保護観察対象者等の雇用に関する証明書」の写し</t>
    <rPh sb="1" eb="3">
      <t>コヨウ</t>
    </rPh>
    <rPh sb="3" eb="5">
      <t>ジッセ_x0000_</t>
    </rPh>
    <rPh sb="11" eb="13">
      <t>_x000B__x0002_</t>
    </rPh>
    <rPh sb="13" eb="15">
      <t>_x000B__x000D__x0001__x000D_</t>
    </rPh>
    <rPh sb="15" eb="18">
      <t>_x000F__x0002__x000F__x0011__x0002__x0013__x0013_</t>
    </rPh>
    <rPh sb="18" eb="19">
      <t>_x0003__x001A_</t>
    </rPh>
    <rPh sb="20" eb="22">
      <t>_x0016__x0001__x001C_</t>
    </rPh>
    <rPh sb="23" eb="24">
      <t>_x0018__x0002_</t>
    </rPh>
    <rPh sb="26" eb="29">
      <t>_x001F__x001B__x0001_!_x001E__x0003_(</t>
    </rPh>
    <rPh sb="31" eb="32">
      <t/>
    </rPh>
    <phoneticPr fontId="1"/>
  </si>
  <si>
    <t>※安城市ホームページ「入札の広場＞総合評価競争入札」に掲載の様式を使用し名古屋保護観察所の証明を受けたものであること。</t>
    <rPh sb="1" eb="4">
      <t>アンジョウシ</t>
    </rPh>
    <rPh sb="11" eb="13">
      <t>ニュウサツ</t>
    </rPh>
    <rPh sb="14" eb="16">
      <t>ヒロバ</t>
    </rPh>
    <rPh sb="17" eb="19">
      <t>ソウゴウ</t>
    </rPh>
    <rPh sb="19" eb="21">
      <t>ヒョウカ</t>
    </rPh>
    <rPh sb="21" eb="23">
      <t>キョウソウ</t>
    </rPh>
    <rPh sb="23" eb="25">
      <t>ニュウサツ</t>
    </rPh>
    <rPh sb="27" eb="29">
      <t>ケイサイ</t>
    </rPh>
    <rPh sb="30" eb="32">
      <t>ヨウシキ</t>
    </rPh>
    <rPh sb="33" eb="35">
      <t>シヨウ</t>
    </rPh>
    <rPh sb="36" eb="39">
      <t>ナゴヤ</t>
    </rPh>
    <rPh sb="39" eb="41">
      <t>ホゴ</t>
    </rPh>
    <rPh sb="41" eb="43">
      <t>カンサツ</t>
    </rPh>
    <rPh sb="43" eb="44">
      <t>ショ</t>
    </rPh>
    <rPh sb="45" eb="47">
      <t>ショウメイ</t>
    </rPh>
    <rPh sb="48" eb="49">
      <t>ウ</t>
    </rPh>
    <phoneticPr fontId="1"/>
  </si>
  <si>
    <t>企業の同規模工事の施工実績</t>
    <rPh sb="0" eb="2">
      <t>キギョウ</t>
    </rPh>
    <rPh sb="3" eb="8">
      <t>ドウキボコウジ</t>
    </rPh>
    <rPh sb="9" eb="11">
      <t>セコウ</t>
    </rPh>
    <rPh sb="11" eb="13">
      <t>ジッセキ</t>
    </rPh>
    <phoneticPr fontId="1"/>
  </si>
  <si>
    <t>16
16
16</t>
    <phoneticPr fontId="1"/>
  </si>
  <si>
    <t>（２）若手技術者の同工種工事に関する国家資格 ： ２級国家資格・・・表１「○」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</si>
  <si>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本工事配置予定技術者の保有する同工種工事に関する資格 ： １級国家資格又は技術士・・・表１「◎」及び「●」</t>
    <rPh sb="0" eb="3">
      <t>ホンコウジ</t>
    </rPh>
    <rPh sb="3" eb="5">
      <t>ハイチ</t>
    </rPh>
    <rPh sb="5" eb="7">
      <t>ヨテイ</t>
    </rPh>
    <rPh sb="7" eb="10">
      <t>ギジュツシャ</t>
    </rPh>
    <rPh sb="11" eb="13">
      <t>ホユウ</t>
    </rPh>
    <rPh sb="15" eb="18">
      <t>ドウコウシュ</t>
    </rPh>
    <rPh sb="18" eb="20">
      <t>コウジ</t>
    </rPh>
    <rPh sb="21" eb="22">
      <t>カン</t>
    </rPh>
    <rPh sb="24" eb="26">
      <t>シカク</t>
    </rPh>
    <rPh sb="30" eb="31">
      <t>キュウ</t>
    </rPh>
    <rPh sb="31" eb="33">
      <t>コッカ</t>
    </rPh>
    <rPh sb="33" eb="35">
      <t>シカク</t>
    </rPh>
    <rPh sb="35" eb="36">
      <t>マタ</t>
    </rPh>
    <rPh sb="37" eb="39">
      <t>ギジュツ</t>
    </rPh>
    <rPh sb="39" eb="40">
      <t>シ</t>
    </rPh>
    <rPh sb="43" eb="44">
      <t>ヒョウ</t>
    </rPh>
    <phoneticPr fontId="24"/>
  </si>
  <si>
    <t>（１）若手技術者の同工種工事に関する国家資格 ： １級国家資格・・・表１「◎」</t>
    <rPh sb="3" eb="5">
      <t>ワカテ</t>
    </rPh>
    <rPh sb="5" eb="8">
      <t>ギジュツシャ</t>
    </rPh>
    <rPh sb="9" eb="10">
      <t>ドウ</t>
    </rPh>
    <rPh sb="10" eb="12">
      <t>コウシュ</t>
    </rPh>
    <rPh sb="12" eb="14">
      <t>コウジ</t>
    </rPh>
    <rPh sb="15" eb="16">
      <t>カン</t>
    </rPh>
    <rPh sb="18" eb="20">
      <t>コッカ</t>
    </rPh>
    <rPh sb="20" eb="22">
      <t>シカク</t>
    </rPh>
    <rPh sb="34" eb="35">
      <t>ヒョウ</t>
    </rPh>
    <phoneticPr fontId="24"/>
  </si>
  <si>
    <t>・愛知県被災建築物応急危険度判定士登録証の写し
・登録者が正規社員として確認できる資料（健康保険被保険者証等）の写し</t>
    <rPh sb="1" eb="4">
      <t>アイチケン</t>
    </rPh>
    <rPh sb="4" eb="6">
      <t>ヒサイ</t>
    </rPh>
    <rPh sb="6" eb="9">
      <t>ケンチクブツ</t>
    </rPh>
    <rPh sb="9" eb="11">
      <t>オウキュウ</t>
    </rPh>
    <rPh sb="11" eb="14">
      <t>キケンド</t>
    </rPh>
    <rPh sb="14" eb="17">
      <t>ハンテイシ</t>
    </rPh>
    <rPh sb="17" eb="19">
      <t>トウロク</t>
    </rPh>
    <rPh sb="19" eb="20">
      <t>ショウ</t>
    </rPh>
    <rPh sb="21" eb="22">
      <t>ウツ</t>
    </rPh>
    <phoneticPr fontId="1"/>
  </si>
  <si>
    <t>登録者の雇用なし</t>
    <rPh sb="0" eb="2">
      <t>トウロク</t>
    </rPh>
    <rPh sb="2" eb="3">
      <t>シャ</t>
    </rPh>
    <rPh sb="4" eb="6">
      <t>コヨウ</t>
    </rPh>
    <phoneticPr fontId="1"/>
  </si>
  <si>
    <t>ＣＰＤ協議会加盟団体別推奨単位一覧</t>
    <rPh sb="3" eb="6">
      <t>キョウギカイ</t>
    </rPh>
    <rPh sb="6" eb="8">
      <t>カメイ</t>
    </rPh>
    <rPh sb="8" eb="10">
      <t>ダンタイ</t>
    </rPh>
    <rPh sb="10" eb="11">
      <t>ベツ</t>
    </rPh>
    <rPh sb="11" eb="13">
      <t>スイショウ</t>
    </rPh>
    <rPh sb="13" eb="15">
      <t>タンイ</t>
    </rPh>
    <rPh sb="15" eb="17">
      <t>イチラン</t>
    </rPh>
    <phoneticPr fontId="24"/>
  </si>
  <si>
    <t>No.</t>
    <phoneticPr fontId="24"/>
  </si>
  <si>
    <t>加盟団体</t>
    <rPh sb="0" eb="2">
      <t>カメイ</t>
    </rPh>
    <rPh sb="2" eb="4">
      <t>ダンタイ</t>
    </rPh>
    <phoneticPr fontId="24"/>
  </si>
  <si>
    <t>推奨単位（年）</t>
    <rPh sb="0" eb="2">
      <t>スイショウ</t>
    </rPh>
    <rPh sb="2" eb="4">
      <t>タンイ</t>
    </rPh>
    <rPh sb="5" eb="6">
      <t>ネン</t>
    </rPh>
    <phoneticPr fontId="24"/>
  </si>
  <si>
    <t>証明書の有無</t>
    <rPh sb="0" eb="3">
      <t>ショウメイショ</t>
    </rPh>
    <rPh sb="4" eb="6">
      <t>ウム</t>
    </rPh>
    <phoneticPr fontId="24"/>
  </si>
  <si>
    <t>有</t>
    <rPh sb="0" eb="1">
      <t>ユウ</t>
    </rPh>
    <phoneticPr fontId="24"/>
  </si>
  <si>
    <t>（一財）建設業振興基金</t>
    <rPh sb="1" eb="2">
      <t>イチ</t>
    </rPh>
    <rPh sb="2" eb="3">
      <t>ザイ</t>
    </rPh>
    <rPh sb="4" eb="7">
      <t>ケンセツギョウ</t>
    </rPh>
    <rPh sb="7" eb="9">
      <t>シンコウ</t>
    </rPh>
    <rPh sb="9" eb="11">
      <t>キキン</t>
    </rPh>
    <phoneticPr fontId="24"/>
  </si>
  <si>
    <t>（一社）建設コンサルタンツ協会</t>
    <rPh sb="1" eb="2">
      <t>イチ</t>
    </rPh>
    <rPh sb="2" eb="3">
      <t>シャ</t>
    </rPh>
    <rPh sb="4" eb="6">
      <t>ケンセツ</t>
    </rPh>
    <rPh sb="13" eb="15">
      <t>キョウカイ</t>
    </rPh>
    <phoneticPr fontId="24"/>
  </si>
  <si>
    <t>（一社）交通工学研究会</t>
    <rPh sb="1" eb="2">
      <t>イチ</t>
    </rPh>
    <rPh sb="2" eb="3">
      <t>シャ</t>
    </rPh>
    <rPh sb="4" eb="6">
      <t>コウツウ</t>
    </rPh>
    <rPh sb="6" eb="8">
      <t>コウガク</t>
    </rPh>
    <rPh sb="8" eb="11">
      <t>ケンキュウカイ</t>
    </rPh>
    <phoneticPr fontId="24"/>
  </si>
  <si>
    <t>（公社）地盤工学会</t>
    <rPh sb="1" eb="3">
      <t>コウシャ</t>
    </rPh>
    <rPh sb="4" eb="6">
      <t>ジバン</t>
    </rPh>
    <rPh sb="6" eb="8">
      <t>コウガク</t>
    </rPh>
    <rPh sb="8" eb="9">
      <t>カイ</t>
    </rPh>
    <phoneticPr fontId="24"/>
  </si>
  <si>
    <t>（公社）森林・自然環境技術者研究センター</t>
    <rPh sb="1" eb="3">
      <t>コウシャ</t>
    </rPh>
    <rPh sb="4" eb="6">
      <t>シンリン</t>
    </rPh>
    <rPh sb="7" eb="9">
      <t>シゼン</t>
    </rPh>
    <rPh sb="9" eb="11">
      <t>カンキョウ</t>
    </rPh>
    <rPh sb="11" eb="13">
      <t>ギジュツ</t>
    </rPh>
    <rPh sb="13" eb="14">
      <t>シャ</t>
    </rPh>
    <rPh sb="14" eb="16">
      <t>ケンキュウ</t>
    </rPh>
    <phoneticPr fontId="24"/>
  </si>
  <si>
    <t>（公社）全国上下水道コンサルタント協会</t>
    <rPh sb="1" eb="3">
      <t>コウシャ</t>
    </rPh>
    <rPh sb="4" eb="6">
      <t>ゼンコク</t>
    </rPh>
    <rPh sb="6" eb="8">
      <t>ジョウゲ</t>
    </rPh>
    <rPh sb="8" eb="10">
      <t>スイドウ</t>
    </rPh>
    <rPh sb="17" eb="19">
      <t>キョウカイ</t>
    </rPh>
    <phoneticPr fontId="24"/>
  </si>
  <si>
    <t>（一社）全国測量設計業協会連合会</t>
    <rPh sb="1" eb="3">
      <t>イチシャ</t>
    </rPh>
    <rPh sb="4" eb="6">
      <t>ゼンコク</t>
    </rPh>
    <rPh sb="6" eb="8">
      <t>ソクリョウ</t>
    </rPh>
    <rPh sb="8" eb="10">
      <t>セッケイ</t>
    </rPh>
    <rPh sb="10" eb="11">
      <t>ギョウ</t>
    </rPh>
    <rPh sb="11" eb="13">
      <t>キョウカイ</t>
    </rPh>
    <rPh sb="13" eb="16">
      <t>レンゴウカイ</t>
    </rPh>
    <phoneticPr fontId="24"/>
  </si>
  <si>
    <t>（一社）全国土木施工管理技士会連合会</t>
    <rPh sb="1" eb="3">
      <t>イチシャ</t>
    </rPh>
    <rPh sb="4" eb="6">
      <t>ゼンコク</t>
    </rPh>
    <rPh sb="6" eb="8">
      <t>ドボク</t>
    </rPh>
    <rPh sb="8" eb="10">
      <t>セコウ</t>
    </rPh>
    <rPh sb="10" eb="12">
      <t>カンリ</t>
    </rPh>
    <rPh sb="12" eb="14">
      <t>ギシ</t>
    </rPh>
    <rPh sb="14" eb="15">
      <t>カイ</t>
    </rPh>
    <rPh sb="15" eb="18">
      <t>レンゴウカイ</t>
    </rPh>
    <phoneticPr fontId="24"/>
  </si>
  <si>
    <t>（一社）全日本建設技術協会</t>
    <rPh sb="1" eb="3">
      <t>イチシャ</t>
    </rPh>
    <rPh sb="4" eb="5">
      <t>ゼン</t>
    </rPh>
    <rPh sb="5" eb="7">
      <t>ニホン</t>
    </rPh>
    <rPh sb="7" eb="9">
      <t>ケンセツ</t>
    </rPh>
    <rPh sb="9" eb="11">
      <t>ギジュツ</t>
    </rPh>
    <rPh sb="11" eb="13">
      <t>キョウカイ</t>
    </rPh>
    <phoneticPr fontId="24"/>
  </si>
  <si>
    <t>土質・地質技術者生涯学習協議会</t>
    <rPh sb="0" eb="2">
      <t>ドシツ</t>
    </rPh>
    <rPh sb="3" eb="5">
      <t>チシツ</t>
    </rPh>
    <rPh sb="5" eb="8">
      <t>ギジュツシャ</t>
    </rPh>
    <rPh sb="8" eb="10">
      <t>ショウガイ</t>
    </rPh>
    <rPh sb="10" eb="12">
      <t>ガクシュウ</t>
    </rPh>
    <rPh sb="12" eb="15">
      <t>キョウギカイ</t>
    </rPh>
    <phoneticPr fontId="24"/>
  </si>
  <si>
    <t>（公社）土木学会</t>
    <rPh sb="1" eb="3">
      <t>コウシャ</t>
    </rPh>
    <rPh sb="4" eb="8">
      <t>ドボクガッカイ</t>
    </rPh>
    <phoneticPr fontId="24"/>
  </si>
  <si>
    <t>（一社）日本環境アセスメント協会</t>
    <rPh sb="1" eb="3">
      <t>イチシャ</t>
    </rPh>
    <rPh sb="4" eb="6">
      <t>ニホン</t>
    </rPh>
    <rPh sb="6" eb="8">
      <t>カンキョウ</t>
    </rPh>
    <rPh sb="14" eb="16">
      <t>キョウカイ</t>
    </rPh>
    <phoneticPr fontId="24"/>
  </si>
  <si>
    <t>（公社）日本技術士会</t>
    <rPh sb="1" eb="3">
      <t>コウシャ</t>
    </rPh>
    <rPh sb="4" eb="6">
      <t>ニホン</t>
    </rPh>
    <rPh sb="6" eb="9">
      <t>ギジュツシ</t>
    </rPh>
    <rPh sb="9" eb="10">
      <t>カイ</t>
    </rPh>
    <phoneticPr fontId="24"/>
  </si>
  <si>
    <t>（公社）日本建築士会連合会</t>
    <rPh sb="1" eb="3">
      <t>コウシャ</t>
    </rPh>
    <rPh sb="4" eb="6">
      <t>ニホン</t>
    </rPh>
    <rPh sb="6" eb="8">
      <t>ケンチク</t>
    </rPh>
    <rPh sb="8" eb="9">
      <t>シ</t>
    </rPh>
    <rPh sb="9" eb="10">
      <t>カイ</t>
    </rPh>
    <rPh sb="10" eb="13">
      <t>レンゴウカイ</t>
    </rPh>
    <phoneticPr fontId="24"/>
  </si>
  <si>
    <t>（公社）日本造園学会</t>
    <rPh sb="1" eb="3">
      <t>コウシャ</t>
    </rPh>
    <rPh sb="4" eb="6">
      <t>ニホン</t>
    </rPh>
    <rPh sb="6" eb="8">
      <t>ゾウエン</t>
    </rPh>
    <rPh sb="8" eb="10">
      <t>ガッカイ</t>
    </rPh>
    <phoneticPr fontId="24"/>
  </si>
  <si>
    <t>（公社）日本都市計画学会</t>
    <rPh sb="1" eb="3">
      <t>コウシャ</t>
    </rPh>
    <rPh sb="4" eb="6">
      <t>ニホン</t>
    </rPh>
    <rPh sb="6" eb="8">
      <t>トシ</t>
    </rPh>
    <rPh sb="8" eb="10">
      <t>ケイカク</t>
    </rPh>
    <rPh sb="10" eb="12">
      <t>ガッカイ</t>
    </rPh>
    <phoneticPr fontId="24"/>
  </si>
  <si>
    <t>（公社）農業農村工学会</t>
    <rPh sb="1" eb="3">
      <t>コウシャ</t>
    </rPh>
    <rPh sb="4" eb="6">
      <t>ノウギョウ</t>
    </rPh>
    <rPh sb="6" eb="8">
      <t>ノウソン</t>
    </rPh>
    <rPh sb="8" eb="10">
      <t>コウガク</t>
    </rPh>
    <rPh sb="10" eb="11">
      <t>カイ</t>
    </rPh>
    <phoneticPr fontId="24"/>
  </si>
  <si>
    <t>２．建築ＣＰＤ情報提供制度</t>
    <rPh sb="2" eb="4">
      <t>ケンチク</t>
    </rPh>
    <rPh sb="7" eb="9">
      <t>ジョウホウ</t>
    </rPh>
    <rPh sb="9" eb="11">
      <t>テイキョウ</t>
    </rPh>
    <rPh sb="11" eb="13">
      <t>セイド</t>
    </rPh>
    <phoneticPr fontId="24"/>
  </si>
  <si>
    <t>　推奨単位は12単位時間／年</t>
    <rPh sb="1" eb="3">
      <t>スイショウ</t>
    </rPh>
    <rPh sb="3" eb="5">
      <t>タンイ</t>
    </rPh>
    <rPh sb="8" eb="10">
      <t>タンイ</t>
    </rPh>
    <rPh sb="10" eb="12">
      <t>ジカン</t>
    </rPh>
    <rPh sb="13" eb="14">
      <t>ネン</t>
    </rPh>
    <phoneticPr fontId="24"/>
  </si>
  <si>
    <t>３．その他</t>
    <rPh sb="4" eb="5">
      <t>タ</t>
    </rPh>
    <phoneticPr fontId="24"/>
  </si>
  <si>
    <t>　・１年間での推奨単位を定めておらず、複数年間での推奨単位しか定めていない団体につ</t>
    <rPh sb="3" eb="5">
      <t>ネンカン</t>
    </rPh>
    <rPh sb="7" eb="9">
      <t>スイショウ</t>
    </rPh>
    <rPh sb="9" eb="11">
      <t>タンイ</t>
    </rPh>
    <rPh sb="12" eb="13">
      <t>サダ</t>
    </rPh>
    <rPh sb="19" eb="21">
      <t>フクスウ</t>
    </rPh>
    <rPh sb="21" eb="22">
      <t>ネン</t>
    </rPh>
    <rPh sb="22" eb="23">
      <t>カン</t>
    </rPh>
    <rPh sb="25" eb="27">
      <t>スイショウ</t>
    </rPh>
    <rPh sb="27" eb="29">
      <t>タンイ</t>
    </rPh>
    <rPh sb="31" eb="32">
      <t>サダ</t>
    </rPh>
    <rPh sb="37" eb="39">
      <t>ダンタイ</t>
    </rPh>
    <phoneticPr fontId="24"/>
  </si>
  <si>
    <t>別紙１</t>
    <rPh sb="0" eb="2">
      <t>ベッシ</t>
    </rPh>
    <phoneticPr fontId="24"/>
  </si>
  <si>
    <t>別紙２</t>
    <rPh sb="0" eb="2">
      <t>ベッシ</t>
    </rPh>
    <phoneticPr fontId="24"/>
  </si>
  <si>
    <t>取得割合</t>
    <rPh sb="0" eb="2">
      <t>シュトク</t>
    </rPh>
    <rPh sb="2" eb="4">
      <t>ワリアイ</t>
    </rPh>
    <phoneticPr fontId="1"/>
  </si>
  <si>
    <t>ＣＰＤの取り組み</t>
    <rPh sb="4" eb="5">
      <t>ト</t>
    </rPh>
    <rPh sb="6" eb="7">
      <t>ク</t>
    </rPh>
    <phoneticPr fontId="1"/>
  </si>
  <si>
    <t>※3</t>
    <phoneticPr fontId="1"/>
  </si>
  <si>
    <t>該当するものを選択してください。</t>
    <phoneticPr fontId="1"/>
  </si>
  <si>
    <t>👈土木・管・舗装・造園・水道</t>
    <rPh sb="2" eb="4">
      <t>ドボク</t>
    </rPh>
    <rPh sb="5" eb="6">
      <t>カン</t>
    </rPh>
    <rPh sb="7" eb="9">
      <t>ホソウ</t>
    </rPh>
    <rPh sb="10" eb="12">
      <t>ゾウエン</t>
    </rPh>
    <rPh sb="13" eb="15">
      <t>スイドウ</t>
    </rPh>
    <phoneticPr fontId="1"/>
  </si>
  <si>
    <t>2件以上</t>
    <rPh sb="1" eb="2">
      <t>ケン</t>
    </rPh>
    <rPh sb="2" eb="4">
      <t>イジョウ</t>
    </rPh>
    <phoneticPr fontId="1"/>
  </si>
  <si>
    <t>推奨単位以上取得</t>
    <rPh sb="0" eb="8">
      <t>スイショウタンイイジョウシュトク</t>
    </rPh>
    <phoneticPr fontId="1"/>
  </si>
  <si>
    <t>推奨単位の1/2以上取得</t>
    <rPh sb="0" eb="2">
      <t>スイショウ</t>
    </rPh>
    <rPh sb="2" eb="4">
      <t>タンイ</t>
    </rPh>
    <rPh sb="8" eb="10">
      <t>イジョウ</t>
    </rPh>
    <rPh sb="10" eb="12">
      <t>シュトク</t>
    </rPh>
    <phoneticPr fontId="1"/>
  </si>
  <si>
    <t>配置予定技術者のＣＰＤの取り組み</t>
    <rPh sb="0" eb="2">
      <t>ハイチ</t>
    </rPh>
    <rPh sb="2" eb="4">
      <t>ヨテイ</t>
    </rPh>
    <rPh sb="4" eb="7">
      <t>ギジュツシャ</t>
    </rPh>
    <rPh sb="12" eb="13">
      <t>ト</t>
    </rPh>
    <rPh sb="14" eb="15">
      <t>ク</t>
    </rPh>
    <phoneticPr fontId="1"/>
  </si>
  <si>
    <t>5（3）</t>
    <phoneticPr fontId="1"/>
  </si>
  <si>
    <t>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t>
    <rPh sb="136" eb="138">
      <t>コウジ</t>
    </rPh>
    <rPh sb="138" eb="140">
      <t>セイセキ</t>
    </rPh>
    <rPh sb="140" eb="142">
      <t>ヒョウテイ</t>
    </rPh>
    <rPh sb="145" eb="146">
      <t>テン</t>
    </rPh>
    <rPh sb="146" eb="148">
      <t>ミマン</t>
    </rPh>
    <phoneticPr fontId="1"/>
  </si>
  <si>
    <t>安城市発注の同工種工事成績評定がが60点未満の評価実績</t>
    <rPh sb="0" eb="3">
      <t>アンジョウシ</t>
    </rPh>
    <rPh sb="3" eb="5">
      <t>ハッチュウ</t>
    </rPh>
    <rPh sb="6" eb="7">
      <t>ドウ</t>
    </rPh>
    <rPh sb="7" eb="9">
      <t>コウシュ</t>
    </rPh>
    <rPh sb="9" eb="11">
      <t>コウジ</t>
    </rPh>
    <rPh sb="11" eb="15">
      <t>セイセキヒョウテイ</t>
    </rPh>
    <rPh sb="23" eb="25">
      <t>ヒョウカ</t>
    </rPh>
    <rPh sb="25" eb="27">
      <t>ジッセキ</t>
    </rPh>
    <phoneticPr fontId="1"/>
  </si>
  <si>
    <t>安城市発注の同工種工事成績評定が80点以上の評価実績</t>
    <rPh sb="14" eb="15">
      <t>テイ</t>
    </rPh>
    <phoneticPr fontId="1"/>
  </si>
  <si>
    <t>本支店が安城市に所在する事業者で、愛知県被災建築物応急危険度判定士の登録者を正規社員としての雇用に応じて加点する。</t>
    <rPh sb="0" eb="1">
      <t>ホン</t>
    </rPh>
    <rPh sb="1" eb="3">
      <t>シテン</t>
    </rPh>
    <rPh sb="4" eb="7">
      <t>アンジョウシ</t>
    </rPh>
    <rPh sb="8" eb="10">
      <t>ショザイ</t>
    </rPh>
    <rPh sb="12" eb="15">
      <t>ジギョウシャ</t>
    </rPh>
    <rPh sb="17" eb="20">
      <t>アイチケン</t>
    </rPh>
    <rPh sb="20" eb="22">
      <t>ヒサイ</t>
    </rPh>
    <rPh sb="22" eb="25">
      <t>ケンチクブツ</t>
    </rPh>
    <rPh sb="25" eb="27">
      <t>オウキュウ</t>
    </rPh>
    <rPh sb="27" eb="30">
      <t>キケンド</t>
    </rPh>
    <rPh sb="30" eb="33">
      <t>ハンテイシ</t>
    </rPh>
    <rPh sb="34" eb="36">
      <t>トウロク</t>
    </rPh>
    <rPh sb="36" eb="37">
      <t>シャ</t>
    </rPh>
    <rPh sb="38" eb="40">
      <t>セイキ</t>
    </rPh>
    <rPh sb="40" eb="42">
      <t>シャイン</t>
    </rPh>
    <rPh sb="46" eb="48">
      <t>コヨウ</t>
    </rPh>
    <rPh sb="49" eb="50">
      <t>オウ</t>
    </rPh>
    <rPh sb="52" eb="54">
      <t>カテン</t>
    </rPh>
    <phoneticPr fontId="1"/>
  </si>
  <si>
    <t>雇用促進法で雇用を免除されている事業者については、実際に1人以上雇用していれば、加点する。</t>
    <rPh sb="18" eb="19">
      <t>シャ</t>
    </rPh>
    <phoneticPr fontId="1"/>
  </si>
  <si>
    <t>・雇用促進法で雇用を免除されている事業者については、雇用が確認できるもの（健康保険被保険者証等）の写し及び障害者手帳の写し</t>
    <rPh sb="1" eb="3">
      <t>コヨウ</t>
    </rPh>
    <rPh sb="3" eb="5">
      <t>ソクシン</t>
    </rPh>
    <rPh sb="5" eb="6">
      <t>ホウ</t>
    </rPh>
    <rPh sb="7" eb="9">
      <t>コヨウ</t>
    </rPh>
    <rPh sb="10" eb="12">
      <t>メンジョ</t>
    </rPh>
    <rPh sb="17" eb="20">
      <t>ジギョウシャ</t>
    </rPh>
    <rPh sb="26" eb="28">
      <t>コヨウ</t>
    </rPh>
    <rPh sb="29" eb="31">
      <t>カクニン</t>
    </rPh>
    <rPh sb="49" eb="50">
      <t>ウツ</t>
    </rPh>
    <rPh sb="51" eb="52">
      <t>オヨ</t>
    </rPh>
    <rPh sb="53" eb="56">
      <t>ショウガイシャ</t>
    </rPh>
    <rPh sb="56" eb="58">
      <t>テチョウ</t>
    </rPh>
    <rPh sb="59" eb="60">
      <t>ウツ</t>
    </rPh>
    <phoneticPr fontId="1"/>
  </si>
  <si>
    <t>６０点未満１件につき</t>
    <rPh sb="2" eb="3">
      <t>テン</t>
    </rPh>
    <rPh sb="3" eb="5">
      <t>ミマン</t>
    </rPh>
    <rPh sb="6" eb="7">
      <t>ケン</t>
    </rPh>
    <phoneticPr fontId="1"/>
  </si>
  <si>
    <t>法定雇用率とは、障害者の雇用の促進等に関する法律（昭和35年7月25日法律第123号。以下「雇用促進法」という。）第43条第2項に規定する「障害者雇用率」で前年度6月1日現在のものをさす。</t>
    <rPh sb="80" eb="81">
      <t>ド</t>
    </rPh>
    <phoneticPr fontId="1"/>
  </si>
  <si>
    <t>・建設系ＣＰＤ協議会加盟団体または建築ＣＰＤ運営会議が発行する単位取得証明書の写し（取得単位が分かるもの）</t>
    <rPh sb="1" eb="3">
      <t>ケンセツ</t>
    </rPh>
    <rPh sb="3" eb="4">
      <t>ケイ</t>
    </rPh>
    <rPh sb="7" eb="10">
      <t>キョウギカイ</t>
    </rPh>
    <rPh sb="10" eb="12">
      <t>カメイ</t>
    </rPh>
    <rPh sb="12" eb="14">
      <t>ダンタイ</t>
    </rPh>
    <rPh sb="17" eb="19">
      <t>ケンチク</t>
    </rPh>
    <rPh sb="22" eb="24">
      <t>ウンエイ</t>
    </rPh>
    <rPh sb="24" eb="26">
      <t>カイギ</t>
    </rPh>
    <rPh sb="27" eb="29">
      <t>ハッコウ</t>
    </rPh>
    <rPh sb="31" eb="33">
      <t>タンイ</t>
    </rPh>
    <rPh sb="33" eb="35">
      <t>シュトク</t>
    </rPh>
    <rPh sb="35" eb="38">
      <t>ショウメイショ</t>
    </rPh>
    <rPh sb="39" eb="40">
      <t>ウツ</t>
    </rPh>
    <rPh sb="42" eb="44">
      <t>シュトク</t>
    </rPh>
    <rPh sb="44" eb="46">
      <t>タンイ</t>
    </rPh>
    <rPh sb="47" eb="48">
      <t>ワ</t>
    </rPh>
    <phoneticPr fontId="1"/>
  </si>
  <si>
    <t>１．評価対象建設系ＣＰＤ協議会加盟団体一覧</t>
    <rPh sb="2" eb="6">
      <t>ヒョウカタイショウ</t>
    </rPh>
    <rPh sb="6" eb="8">
      <t>ケンセツ</t>
    </rPh>
    <rPh sb="8" eb="9">
      <t>ケイ</t>
    </rPh>
    <rPh sb="12" eb="15">
      <t>キョウギカイ</t>
    </rPh>
    <rPh sb="15" eb="17">
      <t>カメイ</t>
    </rPh>
    <rPh sb="17" eb="19">
      <t>ダンタイ</t>
    </rPh>
    <rPh sb="19" eb="21">
      <t>イチラン</t>
    </rPh>
    <phoneticPr fontId="24"/>
  </si>
  <si>
    <t>　・発注工事の種別とＣＰＤ運営団体との関係は問わない。</t>
    <rPh sb="2" eb="4">
      <t>ハッチュウ</t>
    </rPh>
    <rPh sb="4" eb="6">
      <t>コウジ</t>
    </rPh>
    <rPh sb="7" eb="9">
      <t>シュベツ</t>
    </rPh>
    <rPh sb="13" eb="15">
      <t>ウンエイ</t>
    </rPh>
    <rPh sb="15" eb="17">
      <t>ダンタイ</t>
    </rPh>
    <rPh sb="19" eb="21">
      <t>カンケイ</t>
    </rPh>
    <rPh sb="22" eb="23">
      <t>ト</t>
    </rPh>
    <phoneticPr fontId="24"/>
  </si>
  <si>
    <t>推奨単位以上取得</t>
    <rPh sb="0" eb="2">
      <t>スイショウ</t>
    </rPh>
    <rPh sb="2" eb="4">
      <t>タンイ</t>
    </rPh>
    <rPh sb="4" eb="6">
      <t>イジョウ</t>
    </rPh>
    <rPh sb="6" eb="8">
      <t>シュトク</t>
    </rPh>
    <phoneticPr fontId="1"/>
  </si>
  <si>
    <t>推奨単位の1/2未満</t>
    <rPh sb="0" eb="2">
      <t>スイショウ</t>
    </rPh>
    <rPh sb="2" eb="4">
      <t>タンイ</t>
    </rPh>
    <rPh sb="8" eb="10">
      <t>ミマン</t>
    </rPh>
    <phoneticPr fontId="1"/>
  </si>
  <si>
    <t>完全週休２日制工事への取組</t>
    <rPh sb="0" eb="2">
      <t>カンゼン</t>
    </rPh>
    <phoneticPr fontId="1"/>
  </si>
  <si>
    <t>　いては、１年間あたりに換算し推奨単位とする（網掛けになっている団体の推奨単位）。</t>
    <rPh sb="6" eb="8">
      <t>ネンカン</t>
    </rPh>
    <rPh sb="12" eb="14">
      <t>カンサン</t>
    </rPh>
    <rPh sb="15" eb="17">
      <t>スイショウ</t>
    </rPh>
    <rPh sb="17" eb="19">
      <t>タンイ</t>
    </rPh>
    <rPh sb="23" eb="25">
      <t>アミカ</t>
    </rPh>
    <phoneticPr fontId="24"/>
  </si>
  <si>
    <t>　１年間の推奨単位＝各団体の推奨単位÷対象期間</t>
    <rPh sb="2" eb="4">
      <t>ネンカン</t>
    </rPh>
    <rPh sb="5" eb="7">
      <t>スイショウ</t>
    </rPh>
    <rPh sb="7" eb="9">
      <t>タンイ</t>
    </rPh>
    <rPh sb="10" eb="13">
      <t>カクダンタイ</t>
    </rPh>
    <rPh sb="14" eb="16">
      <t>スイショウ</t>
    </rPh>
    <rPh sb="16" eb="18">
      <t>タンイ</t>
    </rPh>
    <rPh sb="19" eb="21">
      <t>タイショウ</t>
    </rPh>
    <rPh sb="21" eb="23">
      <t>キカン</t>
    </rPh>
    <phoneticPr fontId="24"/>
  </si>
  <si>
    <t>・正規社員の生年月日と雇用開始日が確認できる資料（健康保険被保険者証等）の写し</t>
    <rPh sb="1" eb="3">
      <t>セイキ</t>
    </rPh>
    <rPh sb="3" eb="5">
      <t>シャイン</t>
    </rPh>
    <rPh sb="6" eb="8">
      <t>セイネン</t>
    </rPh>
    <rPh sb="8" eb="10">
      <t>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</si>
  <si>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・正規社員の生年月日と雇用開始日が確認できる資料（健康保険被保険者証等）の写し</t>
    <rPh sb="1" eb="3">
      <t>セイキ</t>
    </rPh>
    <rPh sb="3" eb="5">
      <t>シャイン</t>
    </rPh>
    <rPh sb="6" eb="7">
      <t>セイ</t>
    </rPh>
    <rPh sb="7" eb="10">
      <t>ネンガッピ</t>
    </rPh>
    <rPh sb="11" eb="13">
      <t>コヨウ</t>
    </rPh>
    <rPh sb="13" eb="15">
      <t>カイシ</t>
    </rPh>
    <rPh sb="15" eb="16">
      <t>ビ</t>
    </rPh>
    <rPh sb="17" eb="19">
      <t>カクニン</t>
    </rPh>
    <rPh sb="22" eb="24">
      <t>シリョウ</t>
    </rPh>
    <rPh sb="25" eb="27">
      <t>ケンコウ</t>
    </rPh>
    <rPh sb="27" eb="29">
      <t>ホケン</t>
    </rPh>
    <rPh sb="29" eb="30">
      <t>ヒ</t>
    </rPh>
    <rPh sb="30" eb="32">
      <t>ホケン</t>
    </rPh>
    <rPh sb="32" eb="33">
      <t>シャ</t>
    </rPh>
    <rPh sb="33" eb="34">
      <t>ショウ</t>
    </rPh>
    <rPh sb="34" eb="35">
      <t>トウ</t>
    </rPh>
    <rPh sb="37" eb="38">
      <t>ウツ</t>
    </rPh>
    <phoneticPr fontId="1"/>
  </si>
  <si>
    <t>（公社）空気調和・衛生工学会</t>
    <rPh sb="1" eb="3">
      <t>コウシャ</t>
    </rPh>
    <rPh sb="4" eb="6">
      <t>クウキ</t>
    </rPh>
    <rPh sb="6" eb="8">
      <t>チョウワ</t>
    </rPh>
    <rPh sb="9" eb="11">
      <t>エイセイ</t>
    </rPh>
    <rPh sb="11" eb="13">
      <t>コウガク</t>
    </rPh>
    <rPh sb="13" eb="14">
      <t>カイ</t>
    </rPh>
    <phoneticPr fontId="24"/>
  </si>
  <si>
    <t>👈土木・管・舗装・造園・水道は12点、建築・電気は9点</t>
    <rPh sb="2" eb="4">
      <t>ドボク</t>
    </rPh>
    <rPh sb="5" eb="6">
      <t>カン</t>
    </rPh>
    <rPh sb="7" eb="9">
      <t>ホソウ</t>
    </rPh>
    <rPh sb="10" eb="12">
      <t>ゾウエン</t>
    </rPh>
    <rPh sb="13" eb="15">
      <t>スイドウ</t>
    </rPh>
    <rPh sb="18" eb="19">
      <t>テン</t>
    </rPh>
    <rPh sb="20" eb="22">
      <t>ケンチク</t>
    </rPh>
    <rPh sb="23" eb="25">
      <t>デンキ</t>
    </rPh>
    <rPh sb="27" eb="28">
      <t>テン</t>
    </rPh>
    <phoneticPr fontId="1"/>
  </si>
  <si>
    <t>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t>
    <rPh sb="57" eb="59">
      <t>キカン</t>
    </rPh>
    <rPh sb="106" eb="108">
      <t>ハッコウ</t>
    </rPh>
    <phoneticPr fontId="1"/>
  </si>
  <si>
    <t>本支店が安城市に所在する事業者で、加算点申告表を提出する日の前日時点で名古屋保護観察所に協力雇用主として登録している場合に加点する。</t>
    <rPh sb="17" eb="19">
      <t>カサン</t>
    </rPh>
    <rPh sb="19" eb="20">
      <t>テン</t>
    </rPh>
    <rPh sb="20" eb="22">
      <t>シンコク</t>
    </rPh>
    <rPh sb="22" eb="23">
      <t>ヒョウ</t>
    </rPh>
    <rPh sb="24" eb="26">
      <t>テイシュツ</t>
    </rPh>
    <rPh sb="28" eb="29">
      <t>ヒ</t>
    </rPh>
    <rPh sb="30" eb="32">
      <t>ゼンジツ</t>
    </rPh>
    <rPh sb="32" eb="34">
      <t>ジテン</t>
    </rPh>
    <rPh sb="35" eb="38">
      <t>ナゴヤ</t>
    </rPh>
    <rPh sb="38" eb="40">
      <t>ホゴ</t>
    </rPh>
    <rPh sb="40" eb="42">
      <t>カンサツ</t>
    </rPh>
    <rPh sb="42" eb="43">
      <t>ジョ</t>
    </rPh>
    <rPh sb="44" eb="46">
      <t>キョウリョク</t>
    </rPh>
    <rPh sb="46" eb="48">
      <t>コヨウ</t>
    </rPh>
    <rPh sb="48" eb="49">
      <t>ヌシ</t>
    </rPh>
    <rPh sb="52" eb="54">
      <t>トウロク</t>
    </rPh>
    <rPh sb="58" eb="60">
      <t>バアイ</t>
    </rPh>
    <rPh sb="61" eb="63">
      <t>カテン</t>
    </rPh>
    <phoneticPr fontId="1"/>
  </si>
  <si>
    <r>
      <t>本支店の所在　</t>
    </r>
    <r>
      <rPr>
        <sz val="11"/>
        <color rgb="FFFF0000"/>
        <rFont val="ＭＳ Ｐ明朝"/>
        <family val="1"/>
        <charset val="128"/>
      </rPr>
      <t>※7</t>
    </r>
    <phoneticPr fontId="1"/>
  </si>
  <si>
    <r>
      <t>同工種工事の市内施工実績　</t>
    </r>
    <r>
      <rPr>
        <sz val="11"/>
        <color rgb="FFFF0000"/>
        <rFont val="ＭＳ Ｐ明朝"/>
        <family val="1"/>
        <charset val="128"/>
      </rPr>
      <t>※8</t>
    </r>
    <phoneticPr fontId="1"/>
  </si>
  <si>
    <r>
      <rPr>
        <b/>
        <sz val="14"/>
        <color theme="1"/>
        <rFont val="Segoe UI Emoji"/>
        <family val="2"/>
      </rPr>
      <t>👈</t>
    </r>
    <r>
      <rPr>
        <b/>
        <sz val="14"/>
        <color theme="1"/>
        <rFont val="Meiryo UI"/>
        <family val="3"/>
        <charset val="128"/>
      </rPr>
      <t>土木・舗装・造園・水道</t>
    </r>
    <rPh sb="2" eb="4">
      <t>ドボク</t>
    </rPh>
    <rPh sb="5" eb="7">
      <t>ホソウ</t>
    </rPh>
    <rPh sb="8" eb="10">
      <t>ゾウエン</t>
    </rPh>
    <rPh sb="11" eb="13">
      <t>スイドウ</t>
    </rPh>
    <phoneticPr fontId="1"/>
  </si>
  <si>
    <t>取組が２つ以上</t>
    <rPh sb="0" eb="2">
      <t>トリクミ</t>
    </rPh>
    <rPh sb="5" eb="7">
      <t>イジョウ</t>
    </rPh>
    <phoneticPr fontId="1"/>
  </si>
  <si>
    <t>　愛知県ファミリー・フレンドリー企業の登録、女性の活躍促進宣言及び健康経営優良法人認定の取組　※3</t>
    <phoneticPr fontId="1"/>
  </si>
  <si>
    <t>本支店が安城市に所在する事業者で、加算点申告表を提出する日の前日時点で、次の取組を行っている場合、加点する。
（１）愛知県ファミリー・フレンドリー企業の登録
（２）女性の活躍促進宣言（愛知県が実施するものに限る。）
（３）健康経営優良法人認定</t>
    <rPh sb="17" eb="23">
      <t>カサンテンシンコクヒョウ</t>
    </rPh>
    <rPh sb="49" eb="51">
      <t>カテン</t>
    </rPh>
    <rPh sb="92" eb="95">
      <t>アイチケン</t>
    </rPh>
    <rPh sb="96" eb="98">
      <t>ジッシ</t>
    </rPh>
    <rPh sb="103" eb="104">
      <t>カギ</t>
    </rPh>
    <phoneticPr fontId="1"/>
  </si>
  <si>
    <t>・認定証の写し（健康経営優良法人認定）</t>
    <rPh sb="1" eb="4">
      <t>ニンテイショウ</t>
    </rPh>
    <rPh sb="5" eb="6">
      <t>ウツ</t>
    </rPh>
    <rPh sb="8" eb="10">
      <t>ケンコウ</t>
    </rPh>
    <rPh sb="10" eb="12">
      <t>ケイエイ</t>
    </rPh>
    <rPh sb="12" eb="14">
      <t>ユウリョウ</t>
    </rPh>
    <rPh sb="14" eb="16">
      <t>ホウジン</t>
    </rPh>
    <rPh sb="16" eb="18">
      <t>ニンテイ</t>
    </rPh>
    <phoneticPr fontId="1"/>
  </si>
  <si>
    <t>評価値＝｛（標準点＋加算点）／入札価格（入札価格が低入札調査基準価格を下回る場合、低入札調査基準価格）｝×1,000,000</t>
    <rPh sb="0" eb="2">
      <t>ヒョウカ</t>
    </rPh>
    <rPh sb="2" eb="3">
      <t>チ</t>
    </rPh>
    <rPh sb="6" eb="8">
      <t>ヒョウジュン</t>
    </rPh>
    <rPh sb="8" eb="9">
      <t>テン</t>
    </rPh>
    <rPh sb="10" eb="12">
      <t>カサン</t>
    </rPh>
    <rPh sb="12" eb="13">
      <t>テン</t>
    </rPh>
    <rPh sb="15" eb="17">
      <t>ニュウサツ</t>
    </rPh>
    <rPh sb="17" eb="19">
      <t>カカク</t>
    </rPh>
    <rPh sb="20" eb="22">
      <t>ニュウサツ</t>
    </rPh>
    <rPh sb="22" eb="24">
      <t>カカク</t>
    </rPh>
    <rPh sb="25" eb="28">
      <t>テイニュウサツ</t>
    </rPh>
    <rPh sb="28" eb="30">
      <t>チョウサ</t>
    </rPh>
    <rPh sb="30" eb="32">
      <t>キジュン</t>
    </rPh>
    <rPh sb="32" eb="34">
      <t>カカク</t>
    </rPh>
    <rPh sb="35" eb="37">
      <t>シタマワ</t>
    </rPh>
    <rPh sb="38" eb="40">
      <t>バアイ</t>
    </rPh>
    <rPh sb="41" eb="44">
      <t>テイニュウサツ</t>
    </rPh>
    <rPh sb="44" eb="46">
      <t>チョウサ</t>
    </rPh>
    <rPh sb="46" eb="48">
      <t>キジュン</t>
    </rPh>
    <rPh sb="48" eb="50">
      <t>カカク</t>
    </rPh>
    <phoneticPr fontId="1"/>
  </si>
  <si>
    <t>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t>
    <phoneticPr fontId="1"/>
  </si>
  <si>
    <t>健康経営優良法人認定</t>
    <phoneticPr fontId="1"/>
  </si>
  <si>
    <t>活動実績は、協定等に基づき市が依頼した災害出動とする。</t>
    <phoneticPr fontId="1"/>
  </si>
  <si>
    <t>前年度(令和５年度）までに登録済又は協定締結済であれば加点し、前年度（令和５年度）に活動実績のある場合はさらに加点する。</t>
    <rPh sb="0" eb="3">
      <t>ゼンネンド</t>
    </rPh>
    <rPh sb="4" eb="6">
      <t>レイワ</t>
    </rPh>
    <rPh sb="7" eb="9">
      <t>ネンド</t>
    </rPh>
    <rPh sb="13" eb="15">
      <t>トウロク</t>
    </rPh>
    <rPh sb="15" eb="16">
      <t>スミ</t>
    </rPh>
    <rPh sb="16" eb="17">
      <t>マタ</t>
    </rPh>
    <rPh sb="18" eb="20">
      <t>キョウテイ</t>
    </rPh>
    <rPh sb="20" eb="22">
      <t>テイケツ</t>
    </rPh>
    <rPh sb="22" eb="23">
      <t>スミ</t>
    </rPh>
    <rPh sb="27" eb="29">
      <t>カテン</t>
    </rPh>
    <rPh sb="31" eb="34">
      <t>ゼンネンド</t>
    </rPh>
    <rPh sb="35" eb="37">
      <t>レイワ</t>
    </rPh>
    <rPh sb="38" eb="40">
      <t>ネンド</t>
    </rPh>
    <rPh sb="42" eb="44">
      <t>カツドウ</t>
    </rPh>
    <rPh sb="44" eb="46">
      <t>ジッセキ</t>
    </rPh>
    <rPh sb="49" eb="51">
      <t>バアイ</t>
    </rPh>
    <rPh sb="55" eb="57">
      <t>カテン</t>
    </rPh>
    <phoneticPr fontId="1"/>
  </si>
  <si>
    <t>前年度（令和５年度）の水道施設緊急修繕協定締結ありの場合、加点する。</t>
    <rPh sb="4" eb="6">
      <t>レイワ</t>
    </rPh>
    <rPh sb="7" eb="9">
      <t>ネンド</t>
    </rPh>
    <phoneticPr fontId="1"/>
  </si>
  <si>
    <t>前年度（令和５年度）に協定に基づく依頼を５割以上実施した場合にはさらに加点する。</t>
    <rPh sb="4" eb="6">
      <t>レイワ</t>
    </rPh>
    <rPh sb="7" eb="9">
      <t>ネンド</t>
    </rPh>
    <phoneticPr fontId="1"/>
  </si>
  <si>
    <t>令和3年4月1日から加算点申告表を提出する日の前日までに、安城市工事請負契約等に係る入札参加資格（一般・指名）停止要綱による停止措置のある場合は減点する。</t>
    <rPh sb="0" eb="2">
      <t>レイワ</t>
    </rPh>
    <rPh sb="3" eb="4">
      <t>ネン</t>
    </rPh>
    <rPh sb="4" eb="5">
      <t>ガンネン</t>
    </rPh>
    <rPh sb="5" eb="6">
      <t>ガツ</t>
    </rPh>
    <rPh sb="7" eb="8">
      <t>ヒ</t>
    </rPh>
    <rPh sb="10" eb="16">
      <t>カサンテンシンコクヒョウ</t>
    </rPh>
    <rPh sb="17" eb="19">
      <t>テイシュツ</t>
    </rPh>
    <rPh sb="21" eb="22">
      <t>ヒ</t>
    </rPh>
    <rPh sb="23" eb="25">
      <t>ゼンジツ</t>
    </rPh>
    <rPh sb="69" eb="71">
      <t>バアイ</t>
    </rPh>
    <rPh sb="72" eb="74">
      <t>ゲンテン</t>
    </rPh>
    <phoneticPr fontId="1"/>
  </si>
  <si>
    <t>　過去5年間（令和元年度から令和5年度まで）の企業の施工実績</t>
    <rPh sb="1" eb="3">
      <t>カコ</t>
    </rPh>
    <rPh sb="4" eb="6">
      <t>ネンカン</t>
    </rPh>
    <rPh sb="7" eb="9">
      <t>レイワ</t>
    </rPh>
    <rPh sb="9" eb="10">
      <t>ガン</t>
    </rPh>
    <rPh sb="10" eb="11">
      <t>ネン</t>
    </rPh>
    <rPh sb="14" eb="15">
      <t>レイ</t>
    </rPh>
    <rPh sb="15" eb="16">
      <t>ワ</t>
    </rPh>
    <rPh sb="23" eb="25">
      <t>キギョウ</t>
    </rPh>
    <rPh sb="26" eb="28">
      <t>セコウ</t>
    </rPh>
    <rPh sb="28" eb="30">
      <t>ジッセキ</t>
    </rPh>
    <phoneticPr fontId="1"/>
  </si>
  <si>
    <t>　前年度（令和５年度）に安城市発注の完全週休２日制工事を達成（達成した業種に限る）　※2</t>
    <rPh sb="12" eb="15">
      <t>アンジョウシ</t>
    </rPh>
    <rPh sb="15" eb="17">
      <t>ハッチュウ</t>
    </rPh>
    <rPh sb="18" eb="20">
      <t>カンゼン</t>
    </rPh>
    <rPh sb="20" eb="22">
      <t>シュウキュウ</t>
    </rPh>
    <rPh sb="22" eb="24">
      <t>フツカ</t>
    </rPh>
    <rPh sb="24" eb="25">
      <t>セイ</t>
    </rPh>
    <rPh sb="25" eb="27">
      <t>コウジ</t>
    </rPh>
    <rPh sb="28" eb="30">
      <t>タッセイ</t>
    </rPh>
    <phoneticPr fontId="1"/>
  </si>
  <si>
    <t>前々年度（令和４年度）において安城市発注の契約金額５００万円以上の同工種工事を３件以上竣工し、同工種工事においていずれの工事成績評定も７５点以上かつ、全ての工種工事の工事成績評定が６５点以上であった業者のうち、工種ごとに平均点の高い上位３社を、「安城市優良施工業者」として認定し加点する。</t>
    <rPh sb="0" eb="2">
      <t>ゼンゼン</t>
    </rPh>
    <rPh sb="5" eb="7">
      <t>レイワ</t>
    </rPh>
    <rPh sb="8" eb="10">
      <t>ネンド</t>
    </rPh>
    <rPh sb="83" eb="89">
      <t>コウジセイセキヒョウテイ</t>
    </rPh>
    <rPh sb="105" eb="107">
      <t>コウシュ</t>
    </rPh>
    <phoneticPr fontId="1"/>
  </si>
  <si>
    <t>令和５年４月１日から令和６年３月３１日までに安城市発注の完全週休２日制工事を達成した場合（完全週休２日制工事取組証明の日付が評価対象期間内のもの）、加点する。ただし、達成した業種に限る。</t>
    <rPh sb="22" eb="25">
      <t>アンジョウシ</t>
    </rPh>
    <rPh sb="25" eb="27">
      <t>ハッチュウ</t>
    </rPh>
    <rPh sb="28" eb="30">
      <t>カンゼン</t>
    </rPh>
    <rPh sb="30" eb="32">
      <t>シュウキュウ</t>
    </rPh>
    <rPh sb="33" eb="37">
      <t>ニチセイコウジ</t>
    </rPh>
    <rPh sb="38" eb="40">
      <t>タッセイ</t>
    </rPh>
    <rPh sb="42" eb="44">
      <t>バアイ</t>
    </rPh>
    <rPh sb="45" eb="47">
      <t>カンゼン</t>
    </rPh>
    <rPh sb="47" eb="49">
      <t>シュウキュウ</t>
    </rPh>
    <rPh sb="50" eb="51">
      <t>ニチ</t>
    </rPh>
    <rPh sb="51" eb="52">
      <t>セイ</t>
    </rPh>
    <rPh sb="52" eb="54">
      <t>コウジ</t>
    </rPh>
    <rPh sb="54" eb="58">
      <t>トリクミショウメイ</t>
    </rPh>
    <rPh sb="59" eb="61">
      <t>ヒヅケ</t>
    </rPh>
    <rPh sb="62" eb="64">
      <t>ヒョウカ</t>
    </rPh>
    <rPh sb="64" eb="66">
      <t>タイショウ</t>
    </rPh>
    <rPh sb="66" eb="68">
      <t>キカン</t>
    </rPh>
    <rPh sb="68" eb="69">
      <t>ナイ</t>
    </rPh>
    <rPh sb="74" eb="76">
      <t>カテン</t>
    </rPh>
    <phoneticPr fontId="1"/>
  </si>
  <si>
    <t>　過去10年間（平成26年度から令和5年度まで）の主任（監理）技術者としての施工実績</t>
    <rPh sb="28" eb="30">
      <t>カンリ</t>
    </rPh>
    <rPh sb="31" eb="34">
      <t>ギジュツシャ</t>
    </rPh>
    <phoneticPr fontId="1"/>
  </si>
  <si>
    <t>過去２年間継続教育に取り組み、建設系ＣＰＤ協議会加盟団体または建築ＣＰＤ情報提供制度の１年間の推奨単位に対する取得割合に応じて加点する。
前々年度（令和４年度）の４月１日から加算点申告表を提出する日の前日までに取得した単位を評価対象とする。
１年間での推奨単位を定めておらず、複数年間での推奨単位しか定めていない団体については、１年間あたりに換算し推奨単位とする。
１年間の推奨単位＝各団体の推奨団体÷対象期間
発注工事の種別とＣＰＤ運営団体との関連は問わない。
建設系ＣＰＤ協議会加盟団体および建築ＣＰＤ情報提供制度の１年間の推奨単位は別紙２のとおり。</t>
    <rPh sb="74" eb="76">
      <t>レイワ</t>
    </rPh>
    <rPh sb="77" eb="79">
      <t>ネンド</t>
    </rPh>
    <rPh sb="82" eb="83">
      <t>ガツ</t>
    </rPh>
    <rPh sb="84" eb="85">
      <t>ニチ</t>
    </rPh>
    <rPh sb="105" eb="107">
      <t>シュトク</t>
    </rPh>
    <rPh sb="109" eb="111">
      <t>タンイ</t>
    </rPh>
    <rPh sb="112" eb="114">
      <t>ヒョウカ</t>
    </rPh>
    <rPh sb="114" eb="116">
      <t>タイショウ</t>
    </rPh>
    <rPh sb="184" eb="186">
      <t>ネンカン</t>
    </rPh>
    <rPh sb="187" eb="189">
      <t>スイショウ</t>
    </rPh>
    <rPh sb="189" eb="191">
      <t>タンイ</t>
    </rPh>
    <rPh sb="192" eb="195">
      <t>カクダンタイ</t>
    </rPh>
    <rPh sb="196" eb="198">
      <t>スイショウ</t>
    </rPh>
    <rPh sb="198" eb="200">
      <t>ダンタイ</t>
    </rPh>
    <rPh sb="201" eb="203">
      <t>タイショウ</t>
    </rPh>
    <rPh sb="203" eb="205">
      <t>キカン</t>
    </rPh>
    <phoneticPr fontId="1"/>
  </si>
  <si>
    <t>過去１０年間（平成26年度から令和5年度まで）の安城市内での同工種工事における施工実績がある場合に加点する。</t>
    <phoneticPr fontId="1"/>
  </si>
  <si>
    <t>赤松町地内</t>
    <rPh sb="0" eb="2">
      <t>アカマツ</t>
    </rPh>
    <rPh sb="2" eb="3">
      <t>チョウ</t>
    </rPh>
    <rPh sb="3" eb="5">
      <t>チナイ</t>
    </rPh>
    <phoneticPr fontId="1"/>
  </si>
  <si>
    <t>企業の技術力に関する事項（配点12点）</t>
    <rPh sb="0" eb="2">
      <t>キギョウ</t>
    </rPh>
    <rPh sb="3" eb="5">
      <t>ギジュツ</t>
    </rPh>
    <rPh sb="5" eb="6">
      <t>リョク</t>
    </rPh>
    <rPh sb="7" eb="8">
      <t>カン</t>
    </rPh>
    <rPh sb="10" eb="12">
      <t>ジコウ</t>
    </rPh>
    <rPh sb="13" eb="15">
      <t>ハイテン</t>
    </rPh>
    <rPh sb="17" eb="18">
      <t>テン</t>
    </rPh>
    <phoneticPr fontId="1"/>
  </si>
  <si>
    <t>正規社員（採用時に29歳以下）の雇用実績に応じて加点する。
該当する正規社員については、同一企業での再雇用は認めない。また、落札決定時点で雇用が継続していること。
評価対象期間は、加算点申告表を提出する日の前日から過去5年間（60ヶ月）とする。</t>
    <rPh sb="21" eb="22">
      <t>オウ</t>
    </rPh>
    <rPh sb="24" eb="26">
      <t>カテン</t>
    </rPh>
    <phoneticPr fontId="1"/>
  </si>
  <si>
    <t>　正規社員の雇用実績　※4</t>
    <rPh sb="1" eb="3">
      <t>セイキ</t>
    </rPh>
    <rPh sb="3" eb="5">
      <t>シャイン</t>
    </rPh>
    <rPh sb="6" eb="8">
      <t>コヨウ</t>
    </rPh>
    <rPh sb="8" eb="10">
      <t>ジッセキ</t>
    </rPh>
    <phoneticPr fontId="1"/>
  </si>
  <si>
    <t>　若手技術者の同工種工事に関する国家資格を取得した実績　※5</t>
    <rPh sb="1" eb="3">
      <t>ワカテ</t>
    </rPh>
    <rPh sb="3" eb="6">
      <t>ギジュツシャ</t>
    </rPh>
    <rPh sb="7" eb="8">
      <t>ドウ</t>
    </rPh>
    <rPh sb="8" eb="10">
      <t>コウシュ</t>
    </rPh>
    <rPh sb="10" eb="12">
      <t>コウジ</t>
    </rPh>
    <rPh sb="13" eb="14">
      <t>カン</t>
    </rPh>
    <rPh sb="16" eb="18">
      <t>コッカ</t>
    </rPh>
    <rPh sb="18" eb="20">
      <t>シカク</t>
    </rPh>
    <rPh sb="21" eb="23">
      <t>シュトク</t>
    </rPh>
    <rPh sb="25" eb="27">
      <t>ジッセキ</t>
    </rPh>
    <phoneticPr fontId="1"/>
  </si>
  <si>
    <t>　各団体の推奨単位に対する過去2年間の取得割合　※6</t>
    <rPh sb="1" eb="4">
      <t>カクダンタイ</t>
    </rPh>
    <rPh sb="5" eb="7">
      <t>スイショウ</t>
    </rPh>
    <rPh sb="7" eb="9">
      <t>タンイ</t>
    </rPh>
    <rPh sb="10" eb="11">
      <t>タイ</t>
    </rPh>
    <rPh sb="13" eb="15">
      <t>カコ</t>
    </rPh>
    <rPh sb="16" eb="18">
      <t>ネンカン</t>
    </rPh>
    <rPh sb="19" eb="21">
      <t>シュトク</t>
    </rPh>
    <rPh sb="21" eb="23">
      <t>ワリアイ</t>
    </rPh>
    <phoneticPr fontId="1"/>
  </si>
  <si>
    <t>前年度（令和5年度）までの災害に関する協力事業者登録又は協定締結及び前年度（令和5年度）の活動実績　※7</t>
    <rPh sb="0" eb="3">
      <t>ゼンネンド</t>
    </rPh>
    <rPh sb="4" eb="6">
      <t>レイワ</t>
    </rPh>
    <rPh sb="7" eb="9">
      <t>ネンド</t>
    </rPh>
    <rPh sb="26" eb="27">
      <t>マタ</t>
    </rPh>
    <rPh sb="34" eb="37">
      <t>ゼンネンド</t>
    </rPh>
    <rPh sb="38" eb="40">
      <t>レイワ</t>
    </rPh>
    <rPh sb="41" eb="43">
      <t>ネンド</t>
    </rPh>
    <phoneticPr fontId="1"/>
  </si>
  <si>
    <t>建設機械の保有　※8</t>
    <phoneticPr fontId="1"/>
  </si>
  <si>
    <t>災害対策業務委託の受託　※9</t>
    <rPh sb="0" eb="2">
      <t>サイガイ</t>
    </rPh>
    <rPh sb="2" eb="4">
      <t>タイサク</t>
    </rPh>
    <rPh sb="4" eb="6">
      <t>ギョウム</t>
    </rPh>
    <rPh sb="6" eb="8">
      <t>イタク</t>
    </rPh>
    <rPh sb="9" eb="11">
      <t>ジュタク</t>
    </rPh>
    <phoneticPr fontId="1"/>
  </si>
  <si>
    <t>被災建築物応急危険度判定士の雇用　※9</t>
    <phoneticPr fontId="1"/>
  </si>
  <si>
    <t>前年度（令和5年度）の水道施設緊急修繕協定締結及び前年度（令和5年度）の活動実績　※9</t>
    <rPh sb="0" eb="3">
      <t>ゼンネンド</t>
    </rPh>
    <rPh sb="4" eb="6">
      <t>レイワ</t>
    </rPh>
    <rPh sb="7" eb="9">
      <t>ネンド</t>
    </rPh>
    <rPh sb="11" eb="13">
      <t>スイドウ</t>
    </rPh>
    <rPh sb="13" eb="15">
      <t>シセツ</t>
    </rPh>
    <rPh sb="25" eb="28">
      <t>ゼンネンド</t>
    </rPh>
    <rPh sb="29" eb="31">
      <t>レイワ</t>
    </rPh>
    <rPh sb="32" eb="34">
      <t>ネンド</t>
    </rPh>
    <phoneticPr fontId="1"/>
  </si>
  <si>
    <t>障害者雇用の有無　※10</t>
    <phoneticPr fontId="1"/>
  </si>
  <si>
    <t>更生保護における就労支援　※11</t>
    <phoneticPr fontId="1"/>
  </si>
  <si>
    <t>環境配慮の取組　※12</t>
    <phoneticPr fontId="1"/>
  </si>
  <si>
    <t>入札参加資格停止措置　※13</t>
    <phoneticPr fontId="1"/>
  </si>
  <si>
    <t>公共下水道築造工事（赤松工区その３）（週休２日）</t>
    <phoneticPr fontId="1"/>
  </si>
  <si>
    <t>市道　赤松北新屋敷２号線ほか</t>
    <phoneticPr fontId="1"/>
  </si>
  <si>
    <t>242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</si>
</sst>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
    <numFmt numFmtId="178" formatCode="\-0"/>
    <numFmt numFmtId="179" formatCode="\※0"/>
    <numFmt numFmtId="180" formatCode="0.0"/>
    <numFmt numFmtId="181" formatCode="#,##0_);[Red]\(#,##0\)"/>
    <numFmt numFmtId="182" formatCode="0&quot;点&quot;"/>
    <numFmt numFmtId="183" formatCode="0_);[Red]\(0\)"/>
    <numFmt numFmtId="184" formatCode="0_);\(0\)"/>
    <numFmt numFmtId="185" formatCode="###,###,###,###&quot;円&quot;"/>
  </numFmts>
  <fonts count="9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2"/>
      <color theme="1"/>
      <name val="ＭＳ ゴシック"/>
      <family val="3"/>
      <charset val="128"/>
    </font>
    <font>
      <sz val="11"/>
      <color rgb="FFFF0000"/>
      <name val="ＭＳ ゴシック"/>
      <family val="3"/>
      <charset val="128"/>
    </font>
    <font>
      <b/>
      <u/>
      <sz val="11"/>
      <color rgb="FFFF0000"/>
      <name val="ＭＳ ゴシック"/>
      <family val="3"/>
      <charset val="128"/>
    </font>
    <font>
      <b/>
      <u/>
      <sz val="12"/>
      <color rgb="FFFF0000"/>
      <name val="ＭＳ ゴシック"/>
      <family val="3"/>
      <charset val="128"/>
    </font>
    <font>
      <sz val="12"/>
      <color theme="1"/>
      <name val="ＭＳ ゴシック"/>
      <family val="3"/>
      <charset val="128"/>
    </font>
    <font>
      <sz val="12"/>
      <color rgb="FFFF0000"/>
      <name val="ＭＳ ゴシック"/>
      <family val="3"/>
      <charset val="128"/>
    </font>
    <font>
      <sz val="9"/>
      <color theme="1"/>
      <name val="ＭＳ ゴシック"/>
      <family val="3"/>
      <charset val="128"/>
    </font>
    <font>
      <sz val="8"/>
      <color theme="1"/>
      <name val="ＭＳ ゴシック"/>
      <family val="3"/>
      <charset val="128"/>
    </font>
    <font>
      <sz val="11"/>
      <color theme="0" tint="-0.14999847407452621"/>
      <name val="ＭＳ ゴシック"/>
      <family val="3"/>
      <charset val="128"/>
    </font>
    <font>
      <sz val="12"/>
      <color theme="1"/>
      <name val="ＭＳ Ｐ明朝"/>
      <family val="1"/>
      <charset val="128"/>
    </font>
    <font>
      <b/>
      <sz val="14"/>
      <color theme="1"/>
      <name val="ＭＳ Ｐ明朝"/>
      <family val="1"/>
      <charset val="128"/>
    </font>
    <font>
      <sz val="10"/>
      <color theme="1"/>
      <name val="ＭＳ Ｐ明朝"/>
      <family val="1"/>
      <charset val="128"/>
    </font>
    <font>
      <sz val="11"/>
      <color theme="1"/>
      <name val="ＭＳ Ｐ明朝"/>
      <family val="1"/>
      <charset val="128"/>
    </font>
    <font>
      <sz val="11"/>
      <name val="ＭＳ ゴシック"/>
      <family val="3"/>
      <charset val="128"/>
    </font>
    <font>
      <sz val="11"/>
      <color rgb="FF0070C0"/>
      <name val="ＭＳ ゴシック"/>
      <family val="3"/>
      <charset val="128"/>
    </font>
    <font>
      <sz val="11"/>
      <color theme="1"/>
      <name val="ＭＳ 明朝"/>
      <family val="1"/>
      <charset val="128"/>
    </font>
    <font>
      <sz val="10.5"/>
      <color theme="1"/>
      <name val="ＭＳ 明朝"/>
      <family val="1"/>
      <charset val="128"/>
    </font>
    <font>
      <b/>
      <sz val="11"/>
      <color rgb="FFFF0000"/>
      <name val="ＭＳ ゴシック"/>
      <family val="3"/>
      <charset val="128"/>
    </font>
    <font>
      <sz val="6"/>
      <name val="ＭＳ Ｐゴシック"/>
      <family val="3"/>
      <charset val="128"/>
    </font>
    <font>
      <b/>
      <sz val="11"/>
      <color rgb="FF0070C0"/>
      <name val="ＭＳ ゴシック"/>
      <family val="3"/>
      <charset val="128"/>
    </font>
    <font>
      <sz val="10"/>
      <color theme="1"/>
      <name val="ＭＳ 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2"/>
      <name val="ＭＳ ゴシック"/>
      <family val="3"/>
      <charset val="128"/>
    </font>
    <font>
      <b/>
      <sz val="16"/>
      <color rgb="FFFF0000"/>
      <name val="Meiryo UI"/>
      <family val="3"/>
      <charset val="128"/>
    </font>
    <font>
      <b/>
      <sz val="14"/>
      <color rgb="FFFF0000"/>
      <name val="ＭＳ Ｐゴシック"/>
      <family val="3"/>
      <charset val="128"/>
    </font>
    <font>
      <sz val="14"/>
      <color rgb="FFFF0000"/>
      <name val="ＭＳ Ｐゴシック"/>
      <family val="3"/>
      <charset val="128"/>
    </font>
    <font>
      <b/>
      <sz val="16"/>
      <color rgb="FFFF0000"/>
      <name val="ＭＳ ゴシック"/>
      <family val="3"/>
      <charset val="128"/>
    </font>
    <font>
      <b/>
      <sz val="10"/>
      <color theme="1"/>
      <name val="ＭＳ ゴシック"/>
      <family val="3"/>
      <charset val="128"/>
    </font>
    <font>
      <sz val="10"/>
      <name val="ＭＳ ゴシック"/>
      <family val="3"/>
      <charset val="128"/>
    </font>
    <font>
      <b/>
      <sz val="18"/>
      <color rgb="FFFF0000"/>
      <name val="ＭＳ Ｐ明朝"/>
      <family val="1"/>
      <charset val="128"/>
    </font>
    <font>
      <b/>
      <sz val="26"/>
      <color rgb="FFFF0000"/>
      <name val="ＭＳ Ｐ明朝"/>
      <family val="1"/>
      <charset val="128"/>
    </font>
    <font>
      <sz val="16"/>
      <name val="ＭＳ Ｐ明朝"/>
      <family val="1"/>
      <charset val="128"/>
    </font>
    <font>
      <sz val="11"/>
      <name val="ＭＳ Ｐ明朝"/>
      <family val="1"/>
      <charset val="128"/>
    </font>
    <font>
      <sz val="18"/>
      <name val="ＭＳ Ｐ明朝"/>
      <family val="1"/>
      <charset val="128"/>
    </font>
    <font>
      <sz val="14"/>
      <name val="ＭＳ Ｐ明朝"/>
      <family val="1"/>
      <charset val="128"/>
    </font>
    <font>
      <b/>
      <sz val="12"/>
      <color theme="0"/>
      <name val="ＭＳ Ｐ明朝"/>
      <family val="1"/>
      <charset val="128"/>
    </font>
    <font>
      <b/>
      <sz val="14"/>
      <color theme="0"/>
      <name val="ＭＳ Ｐ明朝"/>
      <family val="1"/>
      <charset val="128"/>
    </font>
    <font>
      <sz val="12"/>
      <name val="ＭＳ Ｐ明朝"/>
      <family val="1"/>
      <charset val="128"/>
    </font>
    <font>
      <b/>
      <sz val="14"/>
      <name val="ＭＳ Ｐ明朝"/>
      <family val="1"/>
      <charset val="128"/>
    </font>
    <font>
      <b/>
      <sz val="12"/>
      <color rgb="FFC00000"/>
      <name val="ＭＳ ゴシック"/>
      <family val="3"/>
      <charset val="128"/>
    </font>
    <font>
      <b/>
      <sz val="16"/>
      <color theme="1"/>
      <name val="Meiryo UI"/>
      <family val="3"/>
      <charset val="128"/>
    </font>
    <font>
      <sz val="11"/>
      <color rgb="FF002060"/>
      <name val="ＭＳ ゴシック"/>
      <family val="3"/>
      <charset val="128"/>
    </font>
    <font>
      <b/>
      <sz val="11"/>
      <color rgb="FF002060"/>
      <name val="Meiryo UI"/>
      <family val="3"/>
      <charset val="128"/>
    </font>
    <font>
      <sz val="11"/>
      <color theme="1"/>
      <name val="MS UI Gothic"/>
      <family val="3"/>
      <charset val="128"/>
    </font>
    <font>
      <sz val="12"/>
      <color theme="1"/>
      <name val="MS UI Gothic"/>
      <family val="3"/>
      <charset val="128"/>
    </font>
    <font>
      <b/>
      <sz val="11"/>
      <color rgb="FFFF0000"/>
      <name val="Meiryo UI"/>
      <family val="3"/>
      <charset val="128"/>
    </font>
    <font>
      <sz val="11"/>
      <color theme="1" tint="0.34998626667073579"/>
      <name val="ＭＳ ゴシック"/>
      <family val="3"/>
      <charset val="128"/>
    </font>
    <font>
      <sz val="12"/>
      <color rgb="FFFF0000"/>
      <name val="MS UI Gothic"/>
      <family val="3"/>
      <charset val="128"/>
    </font>
    <font>
      <b/>
      <sz val="16"/>
      <color rgb="FFC00000"/>
      <name val="Meiryo UI"/>
      <family val="3"/>
      <charset val="128"/>
    </font>
    <font>
      <b/>
      <sz val="12"/>
      <color theme="9" tint="-0.499984740745262"/>
      <name val="メイリオ"/>
      <family val="3"/>
      <charset val="128"/>
    </font>
    <font>
      <b/>
      <sz val="12"/>
      <color rgb="FFC00000"/>
      <name val="メイリオ"/>
      <family val="3"/>
      <charset val="128"/>
    </font>
    <font>
      <sz val="11"/>
      <name val="Meiryo UI"/>
      <family val="3"/>
      <charset val="128"/>
    </font>
    <font>
      <sz val="16"/>
      <name val="Meiryo UI"/>
      <family val="3"/>
      <charset val="128"/>
    </font>
    <font>
      <sz val="12"/>
      <name val="Meiryo UI"/>
      <family val="3"/>
      <charset val="128"/>
    </font>
    <font>
      <sz val="14"/>
      <name val="Meiryo UI"/>
      <family val="3"/>
      <charset val="128"/>
    </font>
    <font>
      <b/>
      <sz val="14"/>
      <name val="Meiryo UI"/>
      <family val="3"/>
      <charset val="128"/>
    </font>
    <font>
      <sz val="9"/>
      <color rgb="FFC00000"/>
      <name val="ＭＳ ゴシック"/>
      <family val="3"/>
      <charset val="128"/>
    </font>
    <font>
      <b/>
      <sz val="14"/>
      <color rgb="FFC00000"/>
      <name val="Meiryo UI"/>
      <family val="3"/>
      <charset val="128"/>
    </font>
    <font>
      <b/>
      <sz val="11"/>
      <color theme="1"/>
      <name val="Meiryo UI"/>
      <family val="3"/>
      <charset val="128"/>
    </font>
    <font>
      <sz val="15.5"/>
      <name val="ＭＳ Ｐ明朝"/>
      <family val="1"/>
      <charset val="128"/>
    </font>
    <font>
      <sz val="11"/>
      <color rgb="FFFF0000"/>
      <name val="ＭＳ Ｐ明朝"/>
      <family val="1"/>
      <charset val="128"/>
    </font>
    <font>
      <sz val="9"/>
      <color theme="1"/>
      <name val="ＭＳ Ｐ明朝"/>
      <family val="1"/>
      <charset val="128"/>
    </font>
    <font>
      <sz val="9"/>
      <color theme="1"/>
      <name val="游ゴシック"/>
      <family val="2"/>
      <scheme val="minor"/>
    </font>
    <font>
      <sz val="18"/>
      <color theme="1"/>
      <name val="ＭＳ Ｐ明朝"/>
      <family val="1"/>
      <charset val="128"/>
    </font>
    <font>
      <sz val="10"/>
      <color rgb="FFFF0000"/>
      <name val="ＭＳ Ｐゴシック"/>
      <family val="3"/>
      <charset val="128"/>
    </font>
    <font>
      <sz val="11"/>
      <name val="游ゴシック"/>
      <family val="2"/>
      <scheme val="minor"/>
    </font>
    <font>
      <sz val="14"/>
      <color theme="1"/>
      <name val="ＭＳ 明朝"/>
      <family val="1"/>
      <charset val="128"/>
    </font>
    <font>
      <sz val="16"/>
      <color theme="1"/>
      <name val="ＭＳ 明朝"/>
      <family val="1"/>
      <charset val="128"/>
    </font>
    <font>
      <sz val="20"/>
      <color theme="1"/>
      <name val="ＭＳ 明朝"/>
      <family val="1"/>
      <charset val="128"/>
    </font>
    <font>
      <sz val="15"/>
      <color theme="1"/>
      <name val="ＭＳ 明朝"/>
      <family val="1"/>
      <charset val="128"/>
    </font>
    <font>
      <sz val="6"/>
      <color theme="1"/>
      <name val="ＭＳ Ｐ明朝"/>
      <family val="1"/>
      <charset val="128"/>
    </font>
    <font>
      <sz val="6"/>
      <color theme="1"/>
      <name val="ＭＳ 明朝"/>
      <family val="1"/>
      <charset val="128"/>
    </font>
    <font>
      <sz val="13"/>
      <color theme="1"/>
      <name val="ＭＳ 明朝"/>
      <family val="1"/>
      <charset val="128"/>
    </font>
    <font>
      <sz val="9"/>
      <color theme="1"/>
      <name val="ＭＳ 明朝"/>
      <family val="1"/>
      <charset val="128"/>
    </font>
    <font>
      <sz val="3"/>
      <color theme="1"/>
      <name val="ＭＳ Ｐ明朝"/>
      <family val="1"/>
      <charset val="128"/>
    </font>
    <font>
      <sz val="3"/>
      <color theme="1"/>
      <name val="ＭＳ 明朝"/>
      <family val="1"/>
      <charset val="128"/>
    </font>
    <font>
      <b/>
      <sz val="14"/>
      <color theme="1"/>
      <name val="Meiryo UI"/>
      <family val="3"/>
      <charset val="128"/>
    </font>
    <font>
      <b/>
      <sz val="14"/>
      <name val="ＭＳ Ｐゴシック"/>
      <family val="3"/>
      <charset val="128"/>
    </font>
    <font>
      <sz val="28"/>
      <name val="ＭＳ Ｐゴシック"/>
      <family val="3"/>
      <charset val="128"/>
    </font>
    <font>
      <sz val="12"/>
      <name val="ＭＳ Ｐゴシック"/>
      <family val="3"/>
      <charset val="128"/>
    </font>
    <font>
      <sz val="9"/>
      <name val="ＭＳ Ｐ明朝"/>
      <family val="1"/>
      <charset val="128"/>
    </font>
    <font>
      <sz val="9"/>
      <name val="游ゴシック"/>
      <family val="2"/>
      <scheme val="minor"/>
    </font>
    <font>
      <b/>
      <sz val="14"/>
      <color theme="1"/>
      <name val="Segoe UI Emoji"/>
      <family val="2"/>
    </font>
    <font>
      <b/>
      <sz val="14"/>
      <color theme="1"/>
      <name val="Meiryo UI"/>
      <family val="2"/>
      <charset val="128"/>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D0E2D6"/>
        <bgColor indexed="64"/>
      </patternFill>
    </fill>
    <fill>
      <patternFill patternType="solid">
        <fgColor theme="5" tint="0.39997558519241921"/>
        <bgColor indexed="64"/>
      </patternFill>
    </fill>
    <fill>
      <patternFill patternType="solid">
        <fgColor rgb="FFFFCCFF"/>
        <bgColor indexed="64"/>
      </patternFill>
    </fill>
    <fill>
      <patternFill patternType="solid">
        <fgColor rgb="FFDDF6F7"/>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rgb="FFCC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rgb="FFFFFF66"/>
        <bgColor indexed="64"/>
      </patternFill>
    </fill>
    <fill>
      <patternFill patternType="solid">
        <fgColor rgb="FFD9D9D9"/>
        <bgColor indexed="64"/>
      </patternFill>
    </fill>
  </fills>
  <borders count="1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mediumDash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mediumDashed">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bottom/>
      <diagonal/>
    </border>
    <border>
      <left/>
      <right style="double">
        <color auto="1"/>
      </right>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4">
    <xf numFmtId="0" fontId="0" fillId="0" borderId="0"/>
    <xf numFmtId="38" fontId="2" fillId="0" borderId="0" applyFont="0" applyFill="0" applyBorder="0" applyAlignment="0" applyProtection="0">
      <alignment vertical="center"/>
    </xf>
    <xf numFmtId="0" fontId="27" fillId="0" borderId="0"/>
    <xf numFmtId="0" fontId="27" fillId="0" borderId="0"/>
  </cellStyleXfs>
  <cellXfs count="1270">
    <xf numFmtId="0" fontId="0" fillId="0" borderId="0" xfId="0"/>
    <xf numFmtId="0" fontId="3" fillId="3" borderId="15" xfId="0" applyFont="1" applyFill="1" applyBorder="1"/>
    <xf numFmtId="0" fontId="3" fillId="3" borderId="15" xfId="0" applyFont="1" applyFill="1" applyBorder="1" applyAlignment="1">
      <alignment horizontal="center" vertical="center"/>
    </xf>
    <xf numFmtId="0" fontId="3" fillId="3" borderId="0" xfId="0" applyFont="1" applyFill="1"/>
    <xf numFmtId="0" fontId="3" fillId="0" borderId="0" xfId="0" applyFont="1" applyFill="1"/>
    <xf numFmtId="0" fontId="3" fillId="0" borderId="0" xfId="0" applyFont="1"/>
    <xf numFmtId="0" fontId="3" fillId="3" borderId="0" xfId="0" applyFont="1" applyFill="1" applyBorder="1"/>
    <xf numFmtId="0" fontId="6" fillId="3" borderId="0" xfId="0" applyFont="1" applyFill="1"/>
    <xf numFmtId="0" fontId="3" fillId="5" borderId="0" xfId="0" applyFont="1" applyFill="1" applyBorder="1"/>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xf numFmtId="0" fontId="10" fillId="4" borderId="16" xfId="0" applyFont="1" applyFill="1" applyBorder="1" applyAlignment="1">
      <alignment horizontal="left" vertical="center"/>
    </xf>
    <xf numFmtId="176" fontId="10" fillId="4" borderId="16" xfId="0" applyNumberFormat="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0" fontId="3" fillId="3" borderId="0" xfId="0" applyFont="1" applyFill="1" applyBorder="1" applyAlignment="1">
      <alignment horizontal="left" vertical="center" shrinkToFit="1"/>
    </xf>
    <xf numFmtId="0" fontId="3" fillId="3" borderId="0" xfId="0" applyFont="1" applyFill="1" applyBorder="1" applyAlignment="1">
      <alignment horizontal="center"/>
    </xf>
    <xf numFmtId="0" fontId="3" fillId="3" borderId="0" xfId="0" applyFont="1" applyFill="1" applyBorder="1" applyAlignment="1">
      <alignment horizontal="left" vertical="center"/>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xf numFmtId="0" fontId="5" fillId="3" borderId="0" xfId="0" applyFont="1" applyFill="1" applyBorder="1" applyAlignment="1">
      <alignment horizontal="center" vertical="center"/>
    </xf>
    <xf numFmtId="0" fontId="3" fillId="5" borderId="0" xfId="0" applyFont="1" applyFill="1" applyBorder="1" applyAlignment="1">
      <alignment horizontal="center" vertical="center"/>
    </xf>
    <xf numFmtId="0" fontId="3" fillId="3" borderId="0" xfId="0" applyFont="1" applyFill="1" applyAlignment="1">
      <alignment horizontal="left" vertical="center"/>
    </xf>
    <xf numFmtId="0" fontId="3" fillId="0" borderId="0" xfId="0" applyFont="1" applyAlignment="1">
      <alignment horizontal="left" vertical="center"/>
    </xf>
    <xf numFmtId="0" fontId="3" fillId="3" borderId="0" xfId="0" applyFont="1" applyFill="1" applyBorder="1" applyAlignment="1">
      <alignment horizontal="left" vertical="center" indent="1"/>
    </xf>
    <xf numFmtId="0" fontId="3" fillId="3" borderId="0" xfId="0" applyFont="1" applyFill="1" applyAlignment="1">
      <alignment horizontal="left" vertical="center" indent="1"/>
    </xf>
    <xf numFmtId="0" fontId="3" fillId="0" borderId="0" xfId="0" applyFont="1" applyFill="1" applyAlignment="1">
      <alignment horizontal="left" vertical="center" indent="1"/>
    </xf>
    <xf numFmtId="0" fontId="14" fillId="3" borderId="0" xfId="0" applyFont="1" applyFill="1" applyAlignment="1">
      <alignment horizontal="left" vertical="center" indent="1"/>
    </xf>
    <xf numFmtId="0" fontId="3" fillId="0" borderId="0" xfId="0" applyFont="1" applyFill="1" applyBorder="1" applyAlignment="1">
      <alignment horizontal="left" vertical="center"/>
    </xf>
    <xf numFmtId="0" fontId="3" fillId="9" borderId="3" xfId="0" applyFont="1" applyFill="1" applyBorder="1" applyAlignment="1">
      <alignment horizontal="left" vertical="center"/>
    </xf>
    <xf numFmtId="0" fontId="3" fillId="8" borderId="32" xfId="0" applyFont="1" applyFill="1" applyBorder="1" applyAlignment="1">
      <alignment horizontal="center" vertical="center"/>
    </xf>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15" xfId="0" applyFont="1" applyFill="1" applyBorder="1" applyAlignment="1">
      <alignment vertical="center"/>
    </xf>
    <xf numFmtId="0" fontId="6" fillId="0" borderId="15" xfId="0" applyFont="1" applyFill="1" applyBorder="1" applyAlignment="1">
      <alignment horizontal="center" vertical="center"/>
    </xf>
    <xf numFmtId="0" fontId="10" fillId="0" borderId="56" xfId="0" applyFont="1" applyFill="1" applyBorder="1" applyAlignment="1">
      <alignment horizontal="left" vertical="center"/>
    </xf>
    <xf numFmtId="0" fontId="10" fillId="0" borderId="56" xfId="0" applyNumberFormat="1" applyFont="1" applyFill="1" applyBorder="1" applyAlignment="1">
      <alignment horizontal="left" vertical="center"/>
    </xf>
    <xf numFmtId="0" fontId="10" fillId="0" borderId="57" xfId="0" applyFont="1" applyFill="1" applyBorder="1" applyAlignment="1">
      <alignment horizontal="left" vertical="center"/>
    </xf>
    <xf numFmtId="0" fontId="12"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2" fillId="0" borderId="0" xfId="0" applyFont="1" applyFill="1" applyBorder="1" applyAlignment="1">
      <alignment horizontal="center" vertical="center" shrinkToFit="1"/>
    </xf>
    <xf numFmtId="0" fontId="10" fillId="0" borderId="12" xfId="0" applyFont="1" applyFill="1" applyBorder="1" applyAlignment="1">
      <alignment horizontal="left" vertical="center"/>
    </xf>
    <xf numFmtId="0" fontId="10" fillId="0" borderId="16" xfId="0" applyFont="1" applyFill="1" applyBorder="1" applyAlignment="1">
      <alignment horizontal="left" vertical="center"/>
    </xf>
    <xf numFmtId="176" fontId="10" fillId="0" borderId="16" xfId="0" applyNumberFormat="1" applyFont="1" applyFill="1" applyBorder="1" applyAlignment="1">
      <alignment horizontal="left" vertical="center"/>
    </xf>
    <xf numFmtId="0" fontId="10" fillId="0" borderId="9" xfId="0" applyFont="1" applyFill="1" applyBorder="1" applyAlignment="1">
      <alignment horizontal="left" vertical="center"/>
    </xf>
    <xf numFmtId="0" fontId="9" fillId="8" borderId="1" xfId="0" applyFont="1" applyFill="1" applyBorder="1" applyAlignment="1">
      <alignment vertical="center"/>
    </xf>
    <xf numFmtId="0" fontId="6" fillId="8" borderId="15" xfId="0" applyFont="1" applyFill="1" applyBorder="1" applyAlignment="1">
      <alignment vertical="center"/>
    </xf>
    <xf numFmtId="0" fontId="6" fillId="8" borderId="15" xfId="0" applyFont="1" applyFill="1" applyBorder="1" applyAlignment="1">
      <alignment horizontal="left" vertical="center"/>
    </xf>
    <xf numFmtId="0" fontId="6" fillId="8" borderId="15" xfId="0" applyNumberFormat="1" applyFont="1" applyFill="1" applyBorder="1" applyAlignment="1">
      <alignment vertical="center"/>
    </xf>
    <xf numFmtId="0" fontId="6" fillId="8" borderId="15" xfId="0" applyFont="1" applyFill="1" applyBorder="1" applyAlignment="1">
      <alignment horizontal="center" vertical="center"/>
    </xf>
    <xf numFmtId="0" fontId="10" fillId="0" borderId="0" xfId="0" applyFont="1" applyFill="1" applyBorder="1" applyAlignment="1" applyProtection="1">
      <alignment horizontal="left" vertical="center" indent="1"/>
    </xf>
    <xf numFmtId="176" fontId="10" fillId="0" borderId="0" xfId="0" applyNumberFormat="1" applyFont="1" applyFill="1" applyBorder="1" applyAlignment="1" applyProtection="1">
      <alignment horizontal="left" vertical="center" indent="1"/>
    </xf>
    <xf numFmtId="0" fontId="10" fillId="0" borderId="0" xfId="0" applyFont="1" applyFill="1" applyBorder="1" applyAlignment="1">
      <alignment horizontal="left" vertical="center" indent="1"/>
    </xf>
    <xf numFmtId="176" fontId="10" fillId="0" borderId="0" xfId="0" applyNumberFormat="1" applyFont="1" applyFill="1" applyBorder="1" applyAlignment="1">
      <alignment horizontal="left" vertical="center" indent="1"/>
    </xf>
    <xf numFmtId="0" fontId="3" fillId="3" borderId="0" xfId="0" applyFont="1" applyFill="1" applyAlignment="1">
      <alignment vertical="center"/>
    </xf>
    <xf numFmtId="0" fontId="6" fillId="3" borderId="0" xfId="0" applyFont="1" applyFill="1" applyAlignment="1">
      <alignment vertical="center"/>
    </xf>
    <xf numFmtId="0" fontId="3" fillId="3" borderId="0" xfId="0" applyNumberFormat="1" applyFont="1" applyFill="1"/>
    <xf numFmtId="0" fontId="8" fillId="3" borderId="0" xfId="0" applyFont="1" applyFill="1" applyAlignment="1">
      <alignment vertical="center"/>
    </xf>
    <xf numFmtId="0" fontId="3" fillId="3" borderId="0" xfId="0" applyNumberFormat="1" applyFont="1" applyFill="1" applyAlignment="1">
      <alignment vertical="center"/>
    </xf>
    <xf numFmtId="0" fontId="10" fillId="3" borderId="0" xfId="0" applyFont="1" applyFill="1" applyBorder="1" applyAlignment="1">
      <alignment horizontal="left" vertical="center"/>
    </xf>
    <xf numFmtId="176" fontId="10" fillId="3" borderId="0" xfId="0" applyNumberFormat="1" applyFont="1" applyFill="1" applyBorder="1" applyAlignment="1">
      <alignment horizontal="left" vertical="center"/>
    </xf>
    <xf numFmtId="0" fontId="10" fillId="0" borderId="0" xfId="0" applyFont="1" applyFill="1" applyBorder="1"/>
    <xf numFmtId="0" fontId="10" fillId="0" borderId="0" xfId="0" applyFont="1"/>
    <xf numFmtId="0" fontId="10" fillId="8" borderId="58" xfId="0" applyFont="1" applyFill="1" applyBorder="1"/>
    <xf numFmtId="0" fontId="6" fillId="8" borderId="44" xfId="0" applyFont="1" applyFill="1" applyBorder="1" applyAlignment="1">
      <alignment horizontal="left" vertical="center"/>
    </xf>
    <xf numFmtId="0" fontId="10" fillId="8" borderId="44" xfId="0" applyFont="1" applyFill="1" applyBorder="1"/>
    <xf numFmtId="0" fontId="10" fillId="8" borderId="45" xfId="0" applyFont="1" applyFill="1" applyBorder="1" applyAlignment="1">
      <alignment horizontal="center" vertical="center"/>
    </xf>
    <xf numFmtId="0" fontId="11" fillId="8" borderId="8" xfId="0" applyFont="1" applyFill="1" applyBorder="1" applyAlignment="1">
      <alignment horizontal="left" vertical="center"/>
    </xf>
    <xf numFmtId="0" fontId="11" fillId="8" borderId="36" xfId="0" applyFont="1" applyFill="1" applyBorder="1" applyAlignment="1">
      <alignment horizontal="left" vertical="center"/>
    </xf>
    <xf numFmtId="0" fontId="9" fillId="8" borderId="59"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53" xfId="0" applyFont="1" applyFill="1" applyBorder="1" applyAlignment="1">
      <alignment horizontal="left" vertical="center"/>
    </xf>
    <xf numFmtId="0" fontId="3" fillId="0" borderId="56" xfId="0" applyFont="1" applyFill="1" applyBorder="1"/>
    <xf numFmtId="0" fontId="3" fillId="0" borderId="56"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xf numFmtId="0" fontId="3" fillId="0" borderId="9" xfId="0" applyFont="1" applyFill="1" applyBorder="1" applyAlignment="1">
      <alignment horizontal="center" vertical="center"/>
    </xf>
    <xf numFmtId="0" fontId="12" fillId="0" borderId="24" xfId="0" applyFont="1" applyFill="1" applyBorder="1" applyAlignment="1">
      <alignment horizontal="center" vertical="center"/>
    </xf>
    <xf numFmtId="0" fontId="3" fillId="0" borderId="42" xfId="0" applyFont="1" applyFill="1" applyBorder="1" applyAlignment="1">
      <alignment horizontal="center" vertical="center"/>
    </xf>
    <xf numFmtId="0" fontId="3" fillId="8" borderId="55" xfId="0" applyFont="1" applyFill="1" applyBorder="1"/>
    <xf numFmtId="0" fontId="3" fillId="8" borderId="40" xfId="0" applyFont="1" applyFill="1" applyBorder="1"/>
    <xf numFmtId="0" fontId="3" fillId="8" borderId="60" xfId="0" applyFont="1" applyFill="1" applyBorder="1"/>
    <xf numFmtId="0" fontId="3" fillId="8" borderId="41" xfId="0" applyFont="1" applyFill="1" applyBorder="1"/>
    <xf numFmtId="0" fontId="3" fillId="8" borderId="53" xfId="0" applyFont="1" applyFill="1" applyBorder="1"/>
    <xf numFmtId="0" fontId="11" fillId="3" borderId="15" xfId="0" applyFont="1" applyFill="1" applyBorder="1" applyAlignment="1">
      <alignment horizontal="left" vertical="center"/>
    </xf>
    <xf numFmtId="0" fontId="10" fillId="3" borderId="0" xfId="0" applyFont="1" applyFill="1" applyBorder="1"/>
    <xf numFmtId="0" fontId="10" fillId="3" borderId="0" xfId="0" applyFont="1" applyFill="1" applyAlignment="1">
      <alignment horizontal="center" vertical="center"/>
    </xf>
    <xf numFmtId="0" fontId="10" fillId="3" borderId="0" xfId="0" applyFont="1" applyFill="1"/>
    <xf numFmtId="0" fontId="6" fillId="0" borderId="0" xfId="0" applyFont="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8" borderId="58" xfId="0" applyFont="1" applyFill="1" applyBorder="1"/>
    <xf numFmtId="0" fontId="6" fillId="8" borderId="44" xfId="0" applyFont="1" applyFill="1" applyBorder="1" applyAlignment="1">
      <alignment vertical="center"/>
    </xf>
    <xf numFmtId="0" fontId="6" fillId="8" borderId="44" xfId="0" applyFont="1" applyFill="1" applyBorder="1"/>
    <xf numFmtId="0" fontId="6" fillId="8" borderId="45" xfId="0" applyFont="1" applyFill="1" applyBorder="1" applyAlignment="1">
      <alignment horizontal="center" vertical="center"/>
    </xf>
    <xf numFmtId="0" fontId="6" fillId="0" borderId="56" xfId="0" applyFont="1" applyFill="1" applyBorder="1" applyAlignment="1">
      <alignment vertical="center"/>
    </xf>
    <xf numFmtId="0" fontId="6" fillId="0" borderId="56" xfId="0" applyFont="1" applyFill="1" applyBorder="1"/>
    <xf numFmtId="0" fontId="6" fillId="0" borderId="57" xfId="0" applyFont="1" applyFill="1" applyBorder="1" applyAlignment="1">
      <alignment horizontal="center" vertical="center"/>
    </xf>
    <xf numFmtId="0" fontId="6" fillId="0" borderId="61" xfId="0" applyFont="1" applyFill="1" applyBorder="1" applyAlignment="1">
      <alignment vertical="center"/>
    </xf>
    <xf numFmtId="0" fontId="12" fillId="0" borderId="42" xfId="0" applyFont="1" applyFill="1" applyBorder="1" applyAlignment="1">
      <alignment horizontal="center" vertical="center"/>
    </xf>
    <xf numFmtId="0" fontId="10" fillId="0" borderId="0" xfId="0" applyFont="1" applyFill="1" applyBorder="1" applyAlignment="1">
      <alignment horizontal="center" vertical="center"/>
    </xf>
    <xf numFmtId="0" fontId="10" fillId="8" borderId="44"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2"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9" xfId="0" applyFont="1" applyFill="1" applyBorder="1"/>
    <xf numFmtId="0" fontId="3" fillId="8" borderId="36" xfId="0" applyFont="1" applyFill="1" applyBorder="1"/>
    <xf numFmtId="0" fontId="3" fillId="8" borderId="8" xfId="0" applyFont="1" applyFill="1" applyBorder="1"/>
    <xf numFmtId="0" fontId="3" fillId="8" borderId="27" xfId="0" applyFont="1" applyFill="1" applyBorder="1"/>
    <xf numFmtId="0" fontId="12" fillId="3" borderId="0" xfId="0" applyFont="1" applyFill="1" applyBorder="1" applyAlignment="1">
      <alignment horizontal="center" vertical="center"/>
    </xf>
    <xf numFmtId="0" fontId="6" fillId="3" borderId="0" xfId="0" applyFont="1" applyFill="1" applyAlignment="1">
      <alignment horizontal="center" vertical="center"/>
    </xf>
    <xf numFmtId="0" fontId="6" fillId="8" borderId="1" xfId="0" applyFont="1" applyFill="1" applyBorder="1"/>
    <xf numFmtId="0" fontId="6" fillId="8" borderId="15" xfId="0" applyFont="1" applyFill="1" applyBorder="1"/>
    <xf numFmtId="0" fontId="6" fillId="0" borderId="0" xfId="0" applyFont="1" applyFill="1" applyBorder="1" applyAlignment="1"/>
    <xf numFmtId="0" fontId="12" fillId="0" borderId="0" xfId="0" applyFont="1" applyFill="1" applyBorder="1" applyAlignment="1">
      <alignment horizontal="center" vertical="top"/>
    </xf>
    <xf numFmtId="0" fontId="6" fillId="8" borderId="52" xfId="0" applyFont="1" applyFill="1" applyBorder="1"/>
    <xf numFmtId="0" fontId="12" fillId="0" borderId="16" xfId="0" applyFont="1" applyFill="1" applyBorder="1" applyAlignment="1">
      <alignment horizontal="center" vertical="top"/>
    </xf>
    <xf numFmtId="0" fontId="10" fillId="0" borderId="0" xfId="0" quotePrefix="1" applyFont="1" applyFill="1" applyBorder="1" applyAlignment="1">
      <alignment horizontal="left" vertical="center" indent="1"/>
    </xf>
    <xf numFmtId="0" fontId="10" fillId="3" borderId="15" xfId="0" applyFont="1" applyFill="1" applyBorder="1" applyAlignment="1">
      <alignment horizontal="center" vertical="center"/>
    </xf>
    <xf numFmtId="0" fontId="10" fillId="0" borderId="0" xfId="0" applyFont="1" applyFill="1" applyBorder="1" applyAlignment="1">
      <alignment vertical="center"/>
    </xf>
    <xf numFmtId="0" fontId="10" fillId="8" borderId="52" xfId="0" applyFont="1" applyFill="1" applyBorder="1"/>
    <xf numFmtId="0" fontId="10" fillId="0" borderId="56" xfId="0" applyFont="1" applyFill="1" applyBorder="1"/>
    <xf numFmtId="0" fontId="10" fillId="0" borderId="16" xfId="0" applyFont="1" applyFill="1" applyBorder="1" applyAlignment="1">
      <alignment horizontal="left" vertical="center" indent="1"/>
    </xf>
    <xf numFmtId="0" fontId="12" fillId="3" borderId="0" xfId="0" applyFont="1" applyFill="1" applyBorder="1" applyAlignment="1">
      <alignment horizontal="center" vertical="top"/>
    </xf>
    <xf numFmtId="0" fontId="10" fillId="3" borderId="0" xfId="0" applyFont="1" applyFill="1" applyBorder="1" applyAlignment="1">
      <alignment horizontal="left" vertical="center" indent="1"/>
    </xf>
    <xf numFmtId="0" fontId="12" fillId="0" borderId="42" xfId="0" applyFont="1" applyFill="1" applyBorder="1" applyAlignment="1">
      <alignment horizontal="center" vertical="top" wrapText="1"/>
    </xf>
    <xf numFmtId="0" fontId="12" fillId="3" borderId="0" xfId="0" applyFont="1" applyFill="1" applyBorder="1" applyAlignment="1">
      <alignment horizontal="center" vertical="top" wrapText="1"/>
    </xf>
    <xf numFmtId="0" fontId="6" fillId="0" borderId="15" xfId="0" applyFont="1" applyFill="1" applyBorder="1"/>
    <xf numFmtId="0" fontId="6" fillId="8" borderId="62" xfId="0" applyFont="1" applyFill="1" applyBorder="1"/>
    <xf numFmtId="0" fontId="5" fillId="0" borderId="0" xfId="0" applyFont="1"/>
    <xf numFmtId="0" fontId="5" fillId="8" borderId="15" xfId="0" applyFont="1" applyFill="1" applyBorder="1"/>
    <xf numFmtId="0" fontId="5" fillId="8" borderId="15" xfId="0" applyFont="1" applyFill="1" applyBorder="1" applyAlignment="1">
      <alignment horizontal="center" vertical="center"/>
    </xf>
    <xf numFmtId="0" fontId="5" fillId="8" borderId="15" xfId="0" applyFont="1" applyFill="1" applyBorder="1" applyAlignment="1">
      <alignment vertical="top" wrapText="1"/>
    </xf>
    <xf numFmtId="0" fontId="5" fillId="8" borderId="15" xfId="0" applyFont="1" applyFill="1" applyBorder="1" applyAlignment="1">
      <alignment vertical="top"/>
    </xf>
    <xf numFmtId="0" fontId="5" fillId="3" borderId="0" xfId="0" applyFont="1" applyFill="1"/>
    <xf numFmtId="0" fontId="5" fillId="0" borderId="56" xfId="0" applyFont="1" applyFill="1" applyBorder="1" applyAlignment="1">
      <alignment vertical="top"/>
    </xf>
    <xf numFmtId="0" fontId="5" fillId="0" borderId="56" xfId="0" applyFont="1" applyFill="1" applyBorder="1" applyAlignment="1">
      <alignment vertical="top" wrapText="1"/>
    </xf>
    <xf numFmtId="0" fontId="5" fillId="0" borderId="56" xfId="0" applyFont="1" applyFill="1" applyBorder="1"/>
    <xf numFmtId="0" fontId="5" fillId="0" borderId="56" xfId="0" applyFont="1" applyFill="1" applyBorder="1" applyAlignment="1">
      <alignment horizontal="center" vertical="center"/>
    </xf>
    <xf numFmtId="0" fontId="12" fillId="0" borderId="24" xfId="0" applyFont="1" applyFill="1" applyBorder="1" applyAlignment="1">
      <alignment horizontal="center" vertical="top" wrapText="1"/>
    </xf>
    <xf numFmtId="0" fontId="3" fillId="0" borderId="42" xfId="0" applyFont="1" applyFill="1" applyBorder="1"/>
    <xf numFmtId="0" fontId="5" fillId="8" borderId="1" xfId="0" applyFont="1" applyFill="1" applyBorder="1"/>
    <xf numFmtId="0" fontId="5" fillId="8" borderId="59" xfId="0" applyFont="1" applyFill="1" applyBorder="1"/>
    <xf numFmtId="0" fontId="18" fillId="0" borderId="0" xfId="0" applyFont="1" applyAlignment="1" applyProtection="1">
      <alignment wrapText="1"/>
    </xf>
    <xf numFmtId="0" fontId="3" fillId="0" borderId="61" xfId="0" applyFont="1" applyFill="1" applyBorder="1" applyAlignment="1">
      <alignment horizontal="left"/>
    </xf>
    <xf numFmtId="0" fontId="3" fillId="0" borderId="56" xfId="0" applyFont="1" applyFill="1" applyBorder="1" applyAlignment="1">
      <alignment horizontal="left"/>
    </xf>
    <xf numFmtId="0" fontId="18" fillId="0" borderId="0" xfId="0" applyFont="1" applyAlignment="1" applyProtection="1">
      <alignment horizontal="left" wrapText="1"/>
    </xf>
    <xf numFmtId="0" fontId="12" fillId="0" borderId="0" xfId="0" applyFont="1" applyFill="1" applyBorder="1" applyAlignment="1">
      <alignment horizontal="center" vertical="top"/>
    </xf>
    <xf numFmtId="0" fontId="3" fillId="0" borderId="0" xfId="0" applyFont="1" applyFill="1" applyBorder="1" applyAlignment="1">
      <alignment horizontal="left" vertical="center" indent="1"/>
    </xf>
    <xf numFmtId="0" fontId="18" fillId="0" borderId="0" xfId="0" applyFont="1" applyProtection="1"/>
    <xf numFmtId="0" fontId="18" fillId="0" borderId="0" xfId="0" applyFont="1" applyAlignment="1" applyProtection="1">
      <alignment vertical="center"/>
    </xf>
    <xf numFmtId="0" fontId="18" fillId="2" borderId="3" xfId="0" applyFont="1" applyFill="1" applyBorder="1" applyAlignment="1" applyProtection="1">
      <alignment horizontal="center" vertical="center"/>
    </xf>
    <xf numFmtId="0" fontId="21" fillId="0" borderId="0" xfId="0" applyFont="1" applyProtection="1"/>
    <xf numFmtId="0" fontId="3" fillId="0" borderId="0" xfId="0" applyFont="1" applyFill="1" applyBorder="1" applyAlignment="1">
      <alignment horizontal="left" vertical="center"/>
    </xf>
    <xf numFmtId="0" fontId="3" fillId="8" borderId="52" xfId="0" applyFont="1" applyFill="1" applyBorder="1"/>
    <xf numFmtId="0" fontId="9" fillId="8" borderId="1" xfId="0" applyFont="1" applyFill="1" applyBorder="1" applyAlignment="1">
      <alignment horizontal="left" vertical="center"/>
    </xf>
    <xf numFmtId="0" fontId="11" fillId="8" borderId="60" xfId="0" applyFont="1" applyFill="1" applyBorder="1" applyAlignment="1">
      <alignment horizontal="left" vertical="center"/>
    </xf>
    <xf numFmtId="0" fontId="11" fillId="8" borderId="41" xfId="0" applyFont="1" applyFill="1" applyBorder="1" applyAlignment="1">
      <alignment horizontal="left" vertical="center"/>
    </xf>
    <xf numFmtId="0" fontId="11" fillId="8" borderId="5" xfId="0" applyFont="1" applyFill="1" applyBorder="1" applyAlignment="1">
      <alignment horizontal="left" vertical="center"/>
    </xf>
    <xf numFmtId="0" fontId="10" fillId="4" borderId="5"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NumberFormat="1" applyFont="1" applyFill="1" applyBorder="1" applyAlignment="1">
      <alignment horizontal="left" vertical="center"/>
    </xf>
    <xf numFmtId="0" fontId="12" fillId="0" borderId="4" xfId="0" applyFont="1" applyFill="1" applyBorder="1" applyAlignment="1">
      <alignment horizontal="center" vertical="center" shrinkToFit="1"/>
    </xf>
    <xf numFmtId="0" fontId="22" fillId="0" borderId="0" xfId="0" applyFont="1" applyAlignment="1">
      <alignment horizontal="left" indent="1"/>
    </xf>
    <xf numFmtId="176" fontId="3" fillId="0" borderId="0" xfId="0" applyNumberFormat="1" applyFont="1" applyFill="1" applyBorder="1" applyAlignment="1">
      <alignment horizontal="left" vertical="center" indent="1"/>
    </xf>
    <xf numFmtId="179" fontId="18" fillId="10" borderId="0" xfId="0" applyNumberFormat="1" applyFont="1" applyFill="1" applyAlignment="1" applyProtection="1">
      <alignment horizontal="right" vertical="top"/>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3" fillId="8" borderId="36" xfId="0" applyFont="1" applyFill="1" applyBorder="1" applyAlignment="1">
      <alignment horizontal="center" vertical="center"/>
    </xf>
    <xf numFmtId="0" fontId="3" fillId="3" borderId="67" xfId="0" applyFont="1" applyFill="1" applyBorder="1" applyAlignment="1">
      <alignment horizontal="center" vertical="center"/>
    </xf>
    <xf numFmtId="0" fontId="5" fillId="3" borderId="65" xfId="0" applyFont="1" applyFill="1" applyBorder="1" applyAlignment="1">
      <alignment horizontal="left" vertic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6" xfId="0" applyFont="1" applyFill="1" applyBorder="1" applyAlignment="1">
      <alignment horizontal="center"/>
    </xf>
    <xf numFmtId="0" fontId="20" fillId="9" borderId="24" xfId="0" applyFont="1" applyFill="1" applyBorder="1" applyAlignment="1">
      <alignment vertical="center"/>
    </xf>
    <xf numFmtId="0" fontId="20" fillId="9" borderId="0" xfId="0" applyFont="1" applyFill="1" applyBorder="1" applyAlignment="1">
      <alignment vertical="center"/>
    </xf>
    <xf numFmtId="0" fontId="3" fillId="8" borderId="28" xfId="0" applyFont="1" applyFill="1" applyBorder="1" applyAlignment="1">
      <alignment horizontal="center" vertical="center"/>
    </xf>
    <xf numFmtId="0" fontId="3" fillId="3" borderId="69" xfId="0" applyFont="1" applyFill="1" applyBorder="1"/>
    <xf numFmtId="0" fontId="3" fillId="3" borderId="69" xfId="0" applyFont="1" applyFill="1" applyBorder="1" applyAlignment="1">
      <alignment horizontal="center" vertical="center"/>
    </xf>
    <xf numFmtId="0" fontId="3" fillId="3" borderId="69" xfId="0" applyNumberFormat="1" applyFont="1" applyFill="1" applyBorder="1"/>
    <xf numFmtId="179" fontId="18" fillId="11" borderId="0" xfId="0" applyNumberFormat="1" applyFont="1" applyFill="1" applyAlignment="1" applyProtection="1">
      <alignment horizontal="right" vertical="top"/>
    </xf>
    <xf numFmtId="0" fontId="23" fillId="3" borderId="0" xfId="0" applyFont="1" applyFill="1" applyAlignment="1" applyProtection="1"/>
    <xf numFmtId="0" fontId="23" fillId="10" borderId="0" xfId="0" applyFont="1" applyFill="1" applyAlignment="1" applyProtection="1"/>
    <xf numFmtId="0" fontId="5" fillId="10" borderId="0" xfId="0" applyFont="1" applyFill="1" applyBorder="1" applyAlignment="1">
      <alignment horizontal="center" vertical="center"/>
    </xf>
    <xf numFmtId="0" fontId="3" fillId="10" borderId="0" xfId="0" applyFont="1" applyFill="1" applyBorder="1"/>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 xfId="0" applyFont="1" applyFill="1" applyBorder="1" applyAlignment="1">
      <alignment horizontal="center" vertical="center" shrinkToFit="1"/>
    </xf>
    <xf numFmtId="0" fontId="3" fillId="4" borderId="3" xfId="0" applyFont="1" applyFill="1" applyBorder="1" applyAlignment="1">
      <alignment horizontal="center" vertical="center"/>
    </xf>
    <xf numFmtId="0" fontId="12" fillId="4" borderId="3" xfId="0" applyFont="1" applyFill="1" applyBorder="1" applyAlignment="1">
      <alignment horizontal="center" vertical="center" wrapText="1" shrinkToFit="1"/>
    </xf>
    <xf numFmtId="0" fontId="3" fillId="8" borderId="3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3" borderId="0" xfId="0" applyFont="1" applyFill="1" applyBorder="1" applyAlignment="1">
      <alignment horizontal="left" vertical="center"/>
    </xf>
    <xf numFmtId="0" fontId="3" fillId="9" borderId="0" xfId="0" applyFont="1" applyFill="1" applyBorder="1" applyAlignment="1">
      <alignment vertical="center"/>
    </xf>
    <xf numFmtId="0" fontId="18" fillId="11" borderId="0" xfId="0" applyFont="1" applyFill="1" applyProtection="1"/>
    <xf numFmtId="0" fontId="18" fillId="11" borderId="0" xfId="0" applyFont="1" applyFill="1" applyAlignment="1" applyProtection="1">
      <alignment vertical="top"/>
    </xf>
    <xf numFmtId="177" fontId="18" fillId="11" borderId="0" xfId="0" applyNumberFormat="1" applyFont="1" applyFill="1" applyProtection="1"/>
    <xf numFmtId="0" fontId="18" fillId="11" borderId="0" xfId="0" applyFont="1" applyFill="1" applyBorder="1" applyProtection="1"/>
    <xf numFmtId="0" fontId="18" fillId="11" borderId="0" xfId="0" applyFont="1" applyFill="1" applyAlignment="1" applyProtection="1">
      <alignment vertical="center"/>
    </xf>
    <xf numFmtId="0" fontId="18" fillId="11" borderId="0" xfId="0" applyFont="1" applyFill="1" applyAlignment="1" applyProtection="1">
      <alignment wrapText="1"/>
    </xf>
    <xf numFmtId="0" fontId="18" fillId="11" borderId="0" xfId="0" applyFont="1" applyFill="1" applyAlignment="1" applyProtection="1">
      <alignment horizontal="left" wrapText="1"/>
    </xf>
    <xf numFmtId="184" fontId="18" fillId="11" borderId="0" xfId="0" applyNumberFormat="1" applyFont="1" applyFill="1" applyProtection="1"/>
    <xf numFmtId="0" fontId="18" fillId="11" borderId="0" xfId="0" applyFont="1" applyFill="1" applyAlignment="1" applyProtection="1">
      <alignment horizontal="right"/>
    </xf>
    <xf numFmtId="184" fontId="18" fillId="11" borderId="0" xfId="0" applyNumberFormat="1" applyFont="1" applyFill="1" applyAlignment="1" applyProtection="1">
      <alignment horizontal="right" vertical="top"/>
    </xf>
    <xf numFmtId="184" fontId="18" fillId="11" borderId="0" xfId="0" applyNumberFormat="1" applyFont="1" applyFill="1" applyAlignment="1" applyProtection="1">
      <alignment horizontal="right" vertical="top" wrapText="1"/>
    </xf>
    <xf numFmtId="0" fontId="3" fillId="7" borderId="3" xfId="0" applyFont="1" applyFill="1" applyBorder="1" applyAlignment="1">
      <alignment horizontal="center" vertical="center" shrinkToFit="1"/>
    </xf>
    <xf numFmtId="0" fontId="3" fillId="7" borderId="67" xfId="0" applyFont="1" applyFill="1" applyBorder="1" applyAlignment="1">
      <alignment horizontal="center" vertical="center"/>
    </xf>
    <xf numFmtId="0" fontId="3" fillId="7"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12" borderId="74" xfId="0" applyFont="1" applyFill="1" applyBorder="1" applyAlignment="1">
      <alignment horizontal="center" vertical="center"/>
    </xf>
    <xf numFmtId="0" fontId="3" fillId="12" borderId="70" xfId="0"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75" xfId="0" applyFont="1" applyFill="1" applyBorder="1" applyAlignment="1">
      <alignment horizontal="left" vertical="center" shrinkToFit="1"/>
    </xf>
    <xf numFmtId="0" fontId="3" fillId="3" borderId="72" xfId="0" applyFont="1" applyFill="1" applyBorder="1" applyAlignment="1">
      <alignment horizontal="left" vertical="center" shrinkToFit="1"/>
    </xf>
    <xf numFmtId="0" fontId="5" fillId="3" borderId="0" xfId="0" applyFont="1" applyFill="1" applyBorder="1" applyAlignment="1">
      <alignment vertical="center" shrinkToFit="1"/>
    </xf>
    <xf numFmtId="0" fontId="6" fillId="14" borderId="58" xfId="0" applyFont="1" applyFill="1" applyBorder="1"/>
    <xf numFmtId="0" fontId="6" fillId="14" borderId="44" xfId="0" applyFont="1" applyFill="1" applyBorder="1" applyAlignment="1"/>
    <xf numFmtId="0" fontId="6" fillId="14" borderId="44" xfId="0" applyFont="1" applyFill="1" applyBorder="1"/>
    <xf numFmtId="0" fontId="6" fillId="14" borderId="44" xfId="0" applyFont="1" applyFill="1" applyBorder="1" applyAlignment="1">
      <alignment horizontal="center" vertical="center"/>
    </xf>
    <xf numFmtId="0" fontId="10" fillId="14" borderId="58" xfId="0" applyFont="1" applyFill="1" applyBorder="1"/>
    <xf numFmtId="0" fontId="6" fillId="14" borderId="44" xfId="0" applyFont="1" applyFill="1" applyBorder="1" applyAlignment="1">
      <alignment vertical="center"/>
    </xf>
    <xf numFmtId="0" fontId="10" fillId="14" borderId="44" xfId="0" applyFont="1" applyFill="1" applyBorder="1" applyAlignment="1">
      <alignment vertical="center"/>
    </xf>
    <xf numFmtId="0" fontId="10" fillId="14" borderId="44" xfId="0" applyFont="1" applyFill="1" applyBorder="1"/>
    <xf numFmtId="0" fontId="10" fillId="14" borderId="44" xfId="0" applyFont="1" applyFill="1" applyBorder="1" applyAlignment="1">
      <alignment horizontal="center" vertical="center"/>
    </xf>
    <xf numFmtId="0" fontId="3" fillId="3" borderId="38" xfId="0" applyFont="1" applyFill="1" applyBorder="1" applyAlignment="1">
      <alignment horizontal="left" vertical="center" indent="1" shrinkToFit="1"/>
    </xf>
    <xf numFmtId="0" fontId="3" fillId="3" borderId="49" xfId="0" applyFont="1" applyFill="1" applyBorder="1" applyAlignment="1">
      <alignment vertical="center" shrinkToFit="1"/>
    </xf>
    <xf numFmtId="0" fontId="30"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3" fillId="9" borderId="22" xfId="0" applyFont="1" applyFill="1" applyBorder="1" applyAlignment="1">
      <alignment vertical="center"/>
    </xf>
    <xf numFmtId="0" fontId="3" fillId="9" borderId="10" xfId="0" applyFont="1" applyFill="1" applyBorder="1" applyAlignment="1">
      <alignment vertical="center"/>
    </xf>
    <xf numFmtId="0" fontId="3" fillId="9" borderId="23" xfId="0" applyFont="1" applyFill="1" applyBorder="1" applyAlignment="1">
      <alignment vertical="center"/>
    </xf>
    <xf numFmtId="0" fontId="3" fillId="9" borderId="18" xfId="0" applyFont="1" applyFill="1" applyBorder="1" applyAlignment="1">
      <alignment vertical="center"/>
    </xf>
    <xf numFmtId="0" fontId="3" fillId="9" borderId="24" xfId="0" applyFont="1" applyFill="1" applyBorder="1" applyAlignment="1">
      <alignment horizontal="left" vertical="center"/>
    </xf>
    <xf numFmtId="0" fontId="3" fillId="12" borderId="0" xfId="0" applyFont="1" applyFill="1" applyAlignment="1">
      <alignment horizontal="left" vertical="center" indent="1"/>
    </xf>
    <xf numFmtId="0" fontId="3" fillId="12" borderId="0" xfId="0" applyFont="1" applyFill="1"/>
    <xf numFmtId="0" fontId="3" fillId="12" borderId="0" xfId="0" applyFont="1" applyFill="1" applyAlignment="1">
      <alignment horizontal="center" vertical="center"/>
    </xf>
    <xf numFmtId="0" fontId="7" fillId="3" borderId="29" xfId="0" applyFont="1" applyFill="1" applyBorder="1" applyAlignment="1">
      <alignment horizontal="left" vertical="center" indent="1"/>
    </xf>
    <xf numFmtId="0" fontId="20" fillId="3" borderId="8" xfId="0" applyFont="1" applyFill="1" applyBorder="1" applyAlignment="1">
      <alignment horizontal="left" vertical="center" indent="1"/>
    </xf>
    <xf numFmtId="0" fontId="3" fillId="12" borderId="0" xfId="0" applyFont="1" applyFill="1" applyBorder="1" applyAlignment="1">
      <alignment horizontal="left" vertical="center" indent="1"/>
    </xf>
    <xf numFmtId="0" fontId="3" fillId="12" borderId="20" xfId="0" applyFont="1" applyFill="1" applyBorder="1" applyAlignment="1">
      <alignment horizontal="left" vertical="center" indent="1"/>
    </xf>
    <xf numFmtId="0" fontId="7" fillId="3" borderId="63" xfId="0" applyFont="1" applyFill="1" applyBorder="1" applyAlignment="1">
      <alignment horizontal="left" vertical="center" indent="1"/>
    </xf>
    <xf numFmtId="0" fontId="3" fillId="3" borderId="84" xfId="0" applyFont="1" applyFill="1" applyBorder="1" applyAlignment="1">
      <alignment horizontal="left" vertical="center" indent="1" shrinkToFit="1"/>
    </xf>
    <xf numFmtId="0" fontId="3" fillId="3" borderId="85" xfId="0" applyFont="1" applyFill="1" applyBorder="1" applyAlignment="1">
      <alignment horizontal="left" vertical="center" indent="1" shrinkToFit="1"/>
    </xf>
    <xf numFmtId="0" fontId="3" fillId="4" borderId="25" xfId="0" applyFont="1" applyFill="1" applyBorder="1" applyAlignment="1">
      <alignment horizontal="center" vertical="center"/>
    </xf>
    <xf numFmtId="0" fontId="3" fillId="4" borderId="26" xfId="0" applyFont="1" applyFill="1" applyBorder="1" applyAlignment="1">
      <alignment vertical="center" shrinkToFit="1"/>
    </xf>
    <xf numFmtId="0" fontId="3" fillId="4" borderId="3" xfId="0" applyFont="1" applyFill="1" applyBorder="1" applyAlignment="1">
      <alignment horizontal="left" vertical="center" shrinkToFit="1"/>
    </xf>
    <xf numFmtId="0" fontId="3" fillId="9" borderId="24" xfId="0" applyFont="1" applyFill="1" applyBorder="1" applyAlignment="1">
      <alignment vertical="center"/>
    </xf>
    <xf numFmtId="0" fontId="20" fillId="9" borderId="22" xfId="0" applyFont="1" applyFill="1" applyBorder="1" applyAlignment="1">
      <alignment vertical="center"/>
    </xf>
    <xf numFmtId="0" fontId="20" fillId="9" borderId="10" xfId="0" applyFont="1" applyFill="1" applyBorder="1" applyAlignment="1">
      <alignment vertical="center"/>
    </xf>
    <xf numFmtId="0" fontId="3" fillId="2" borderId="3" xfId="0" applyFont="1" applyFill="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3" fillId="4" borderId="14" xfId="0" applyFont="1" applyFill="1" applyBorder="1" applyAlignment="1">
      <alignment horizontal="left" vertical="center" shrinkToFit="1"/>
    </xf>
    <xf numFmtId="0" fontId="3" fillId="3" borderId="0" xfId="0" applyFont="1" applyFill="1" applyBorder="1" applyAlignment="1">
      <alignment horizontal="left" vertical="center"/>
    </xf>
    <xf numFmtId="0" fontId="12" fillId="0" borderId="0" xfId="0" applyFont="1" applyFill="1" applyBorder="1" applyAlignment="1">
      <alignment horizontal="center" vertical="top" shrinkToFit="1"/>
    </xf>
    <xf numFmtId="0" fontId="18" fillId="15" borderId="0" xfId="0" applyFont="1" applyFill="1" applyProtection="1"/>
    <xf numFmtId="0" fontId="18" fillId="17" borderId="0" xfId="0" applyFont="1" applyFill="1" applyProtection="1"/>
    <xf numFmtId="0" fontId="3" fillId="4" borderId="108" xfId="0" applyFont="1" applyFill="1" applyBorder="1" applyAlignment="1">
      <alignment horizontal="left" vertical="center" indent="1"/>
    </xf>
    <xf numFmtId="0" fontId="34" fillId="3" borderId="0" xfId="0" applyFont="1" applyFill="1" applyAlignment="1">
      <alignment vertical="center"/>
    </xf>
    <xf numFmtId="0" fontId="4" fillId="3" borderId="0" xfId="0" applyFont="1" applyFill="1"/>
    <xf numFmtId="0" fontId="5" fillId="3" borderId="0" xfId="0" applyFont="1" applyFill="1" applyAlignment="1">
      <alignment horizontal="center" vertical="center"/>
    </xf>
    <xf numFmtId="0" fontId="11" fillId="8" borderId="8" xfId="0" applyFont="1" applyFill="1" applyBorder="1" applyAlignment="1">
      <alignment horizontal="center" vertical="center"/>
    </xf>
    <xf numFmtId="0" fontId="6" fillId="8" borderId="15" xfId="0" applyFont="1" applyFill="1" applyBorder="1" applyAlignment="1">
      <alignment horizontal="right" vertical="center"/>
    </xf>
    <xf numFmtId="0" fontId="6" fillId="14" borderId="44" xfId="0" applyFont="1" applyFill="1" applyBorder="1" applyAlignment="1">
      <alignment horizontal="right"/>
    </xf>
    <xf numFmtId="0" fontId="19" fillId="4" borderId="111" xfId="0" applyFont="1" applyFill="1" applyBorder="1" applyAlignment="1" applyProtection="1">
      <alignment horizontal="center" vertical="center" shrinkToFit="1"/>
    </xf>
    <xf numFmtId="0" fontId="19" fillId="3" borderId="97" xfId="0" applyFont="1" applyFill="1" applyBorder="1" applyAlignment="1" applyProtection="1">
      <alignment vertical="center"/>
    </xf>
    <xf numFmtId="0" fontId="3" fillId="12" borderId="113" xfId="0" applyFont="1" applyFill="1" applyBorder="1" applyAlignment="1">
      <alignment horizontal="left" vertical="center"/>
    </xf>
    <xf numFmtId="0" fontId="3" fillId="12" borderId="111" xfId="0" applyFont="1" applyFill="1" applyBorder="1" applyAlignment="1">
      <alignment horizontal="left" vertical="center" shrinkToFit="1"/>
    </xf>
    <xf numFmtId="0" fontId="3" fillId="12" borderId="113" xfId="0" applyFont="1" applyFill="1" applyBorder="1" applyAlignment="1">
      <alignment horizontal="left" vertical="center" shrinkToFit="1"/>
    </xf>
    <xf numFmtId="0" fontId="3" fillId="12" borderId="114" xfId="0" applyFont="1" applyFill="1" applyBorder="1" applyAlignment="1">
      <alignment horizontal="left" vertical="center" shrinkToFit="1"/>
    </xf>
    <xf numFmtId="0" fontId="5" fillId="4" borderId="15" xfId="0" applyFont="1" applyFill="1" applyBorder="1" applyAlignment="1">
      <alignment vertical="center"/>
    </xf>
    <xf numFmtId="0" fontId="5" fillId="4" borderId="2" xfId="0" applyFont="1" applyFill="1" applyBorder="1" applyAlignment="1">
      <alignment vertical="center"/>
    </xf>
    <xf numFmtId="0" fontId="3" fillId="3" borderId="115" xfId="0" applyFont="1" applyFill="1" applyBorder="1"/>
    <xf numFmtId="0" fontId="3" fillId="3" borderId="115" xfId="0" applyFont="1" applyFill="1" applyBorder="1" applyAlignment="1">
      <alignment horizontal="center" vertical="center"/>
    </xf>
    <xf numFmtId="0" fontId="36" fillId="2" borderId="3" xfId="0" applyFont="1" applyFill="1" applyBorder="1" applyAlignment="1">
      <alignment horizontal="left" vertical="center"/>
    </xf>
    <xf numFmtId="0" fontId="11" fillId="8" borderId="8" xfId="0" applyFont="1" applyFill="1" applyBorder="1" applyAlignment="1">
      <alignment horizontal="left" vertical="top"/>
    </xf>
    <xf numFmtId="49" fontId="17" fillId="11" borderId="88" xfId="0" applyNumberFormat="1" applyFont="1" applyFill="1" applyBorder="1" applyAlignment="1" applyProtection="1">
      <alignment horizontal="center" vertical="center"/>
    </xf>
    <xf numFmtId="0" fontId="15" fillId="11" borderId="0" xfId="0" applyFont="1" applyFill="1" applyProtection="1"/>
    <xf numFmtId="0" fontId="16" fillId="11" borderId="0" xfId="0" applyFont="1" applyFill="1" applyAlignment="1" applyProtection="1">
      <alignment horizontal="center" vertical="center"/>
    </xf>
    <xf numFmtId="0" fontId="16" fillId="11" borderId="0" xfId="0" applyFont="1" applyFill="1" applyAlignment="1" applyProtection="1">
      <alignment vertical="center"/>
    </xf>
    <xf numFmtId="0" fontId="15" fillId="11" borderId="0" xfId="0" applyFont="1" applyFill="1" applyAlignment="1" applyProtection="1">
      <alignment vertical="center"/>
    </xf>
    <xf numFmtId="0" fontId="15" fillId="11" borderId="0" xfId="0" applyFont="1" applyFill="1" applyAlignment="1" applyProtection="1">
      <alignment horizontal="center" vertical="center"/>
    </xf>
    <xf numFmtId="0" fontId="15" fillId="11" borderId="0" xfId="0" applyFont="1" applyFill="1" applyAlignment="1" applyProtection="1">
      <alignment wrapText="1"/>
    </xf>
    <xf numFmtId="0" fontId="15" fillId="11" borderId="0" xfId="0" applyFont="1" applyFill="1" applyAlignment="1" applyProtection="1">
      <alignment horizontal="left" vertical="center" indent="1"/>
    </xf>
    <xf numFmtId="177" fontId="15" fillId="11" borderId="0" xfId="0" applyNumberFormat="1" applyFont="1" applyFill="1" applyAlignment="1" applyProtection="1">
      <alignment vertical="center"/>
    </xf>
    <xf numFmtId="177" fontId="15" fillId="11" borderId="0" xfId="0" applyNumberFormat="1" applyFont="1" applyFill="1" applyProtection="1"/>
    <xf numFmtId="0" fontId="15" fillId="11" borderId="0" xfId="0" applyFont="1" applyFill="1" applyAlignment="1" applyProtection="1">
      <alignment horizontal="left" vertical="center"/>
    </xf>
    <xf numFmtId="0" fontId="15" fillId="11" borderId="0" xfId="0" applyFont="1" applyFill="1" applyAlignment="1" applyProtection="1">
      <alignment horizontal="left" indent="1"/>
    </xf>
    <xf numFmtId="0" fontId="15" fillId="11" borderId="0" xfId="0" applyFont="1" applyFill="1" applyAlignment="1" applyProtection="1">
      <alignment horizontal="center" vertical="center" wrapText="1"/>
    </xf>
    <xf numFmtId="0" fontId="15" fillId="11" borderId="0" xfId="0" applyFont="1" applyFill="1" applyAlignment="1" applyProtection="1">
      <alignment horizontal="left" vertical="center" wrapText="1"/>
    </xf>
    <xf numFmtId="0" fontId="17" fillId="11" borderId="0" xfId="0" applyFont="1" applyFill="1" applyProtection="1"/>
    <xf numFmtId="0" fontId="15" fillId="11" borderId="0" xfId="0" applyFont="1" applyFill="1" applyBorder="1" applyAlignment="1" applyProtection="1">
      <alignment vertical="center"/>
    </xf>
    <xf numFmtId="0" fontId="15" fillId="11" borderId="0" xfId="0" applyFont="1" applyFill="1" applyAlignment="1" applyProtection="1">
      <alignment vertical="top"/>
    </xf>
    <xf numFmtId="0" fontId="15" fillId="11" borderId="0" xfId="0" applyFont="1" applyFill="1" applyBorder="1" applyAlignment="1" applyProtection="1">
      <alignment vertical="top"/>
    </xf>
    <xf numFmtId="0" fontId="15" fillId="11" borderId="0" xfId="0" applyFont="1" applyFill="1" applyAlignment="1" applyProtection="1">
      <alignment vertical="top" wrapText="1"/>
    </xf>
    <xf numFmtId="0" fontId="15" fillId="11" borderId="0" xfId="0" applyFont="1" applyFill="1" applyBorder="1" applyAlignment="1" applyProtection="1">
      <alignment horizontal="left" vertical="top"/>
    </xf>
    <xf numFmtId="0" fontId="31" fillId="11" borderId="0" xfId="0" applyFont="1" applyFill="1" applyAlignment="1" applyProtection="1">
      <alignment horizontal="center" vertical="center"/>
    </xf>
    <xf numFmtId="0" fontId="37" fillId="11" borderId="0" xfId="0" applyFont="1" applyFill="1" applyAlignment="1" applyProtection="1">
      <alignment horizontal="center" wrapText="1"/>
    </xf>
    <xf numFmtId="0" fontId="38" fillId="11" borderId="0" xfId="0" applyFont="1" applyFill="1" applyAlignment="1" applyProtection="1">
      <alignment horizontal="center" wrapText="1"/>
    </xf>
    <xf numFmtId="0" fontId="38" fillId="11" borderId="0" xfId="0" applyFont="1" applyFill="1" applyAlignment="1" applyProtection="1">
      <alignment horizontal="center"/>
    </xf>
    <xf numFmtId="0" fontId="18" fillId="0" borderId="74" xfId="0" applyFont="1" applyBorder="1" applyAlignment="1" applyProtection="1">
      <alignment horizontal="center" vertical="center"/>
    </xf>
    <xf numFmtId="0" fontId="18" fillId="0" borderId="96" xfId="0" applyFont="1" applyBorder="1" applyAlignment="1" applyProtection="1">
      <alignment horizontal="center" vertical="center"/>
    </xf>
    <xf numFmtId="0" fontId="18" fillId="0" borderId="77" xfId="0" applyFont="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96"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0" fontId="18" fillId="0" borderId="74" xfId="0" applyFont="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0" fontId="18" fillId="10" borderId="74" xfId="0" applyFont="1" applyFill="1" applyBorder="1" applyAlignment="1" applyProtection="1">
      <alignment horizontal="center" vertical="center"/>
    </xf>
    <xf numFmtId="0" fontId="18" fillId="10" borderId="77" xfId="0" applyFont="1" applyFill="1" applyBorder="1" applyAlignment="1" applyProtection="1">
      <alignment horizontal="center" vertical="center"/>
    </xf>
    <xf numFmtId="1" fontId="18" fillId="10" borderId="74" xfId="0" applyNumberFormat="1" applyFont="1" applyFill="1" applyBorder="1" applyAlignment="1" applyProtection="1">
      <alignment horizontal="center" vertical="center"/>
    </xf>
    <xf numFmtId="1" fontId="18" fillId="10" borderId="77" xfId="0" applyNumberFormat="1" applyFont="1" applyFill="1" applyBorder="1" applyAlignment="1" applyProtection="1">
      <alignment horizontal="center" vertical="center"/>
    </xf>
    <xf numFmtId="180" fontId="18" fillId="10" borderId="96" xfId="0" applyNumberFormat="1" applyFont="1" applyFill="1" applyBorder="1" applyAlignment="1" applyProtection="1">
      <alignment horizontal="center" vertical="center"/>
    </xf>
    <xf numFmtId="0" fontId="39" fillId="11" borderId="0" xfId="2" applyFont="1" applyFill="1" applyAlignment="1">
      <alignment vertical="center"/>
    </xf>
    <xf numFmtId="0" fontId="40" fillId="11" borderId="0" xfId="2" applyFont="1" applyFill="1" applyAlignment="1">
      <alignment vertical="center"/>
    </xf>
    <xf numFmtId="0" fontId="40" fillId="11" borderId="0" xfId="2" applyFont="1" applyFill="1" applyAlignment="1">
      <alignment horizontal="center" vertical="center"/>
    </xf>
    <xf numFmtId="0" fontId="41" fillId="11" borderId="0" xfId="2" applyFont="1" applyFill="1" applyAlignment="1">
      <alignment horizontal="right" vertical="top"/>
    </xf>
    <xf numFmtId="0" fontId="40" fillId="0" borderId="0" xfId="2" applyFont="1" applyAlignment="1">
      <alignment vertical="center"/>
    </xf>
    <xf numFmtId="0" fontId="40" fillId="0" borderId="0" xfId="2" applyFont="1" applyAlignment="1"/>
    <xf numFmtId="0" fontId="42" fillId="11" borderId="0" xfId="2" applyFont="1" applyFill="1" applyAlignment="1">
      <alignment horizontal="left" vertical="center"/>
    </xf>
    <xf numFmtId="0" fontId="43" fillId="16" borderId="22" xfId="2" applyFont="1" applyFill="1" applyBorder="1" applyAlignment="1">
      <alignment horizontal="left" indent="1"/>
    </xf>
    <xf numFmtId="0" fontId="43" fillId="16" borderId="19" xfId="2" applyFont="1" applyFill="1" applyBorder="1" applyAlignment="1">
      <alignment horizontal="right" vertical="top" indent="1"/>
    </xf>
    <xf numFmtId="0" fontId="44" fillId="16" borderId="7" xfId="2" applyFont="1" applyFill="1" applyBorder="1" applyAlignment="1">
      <alignment horizontal="center" vertical="center" textRotation="255" shrinkToFit="1"/>
    </xf>
    <xf numFmtId="0" fontId="15" fillId="11" borderId="22" xfId="2" applyFont="1" applyFill="1" applyBorder="1" applyAlignment="1">
      <alignment horizontal="left" vertical="center" indent="1"/>
    </xf>
    <xf numFmtId="0" fontId="45" fillId="2" borderId="72" xfId="2" applyFont="1" applyFill="1" applyBorder="1" applyAlignment="1">
      <alignment horizontal="left" vertical="center" indent="1"/>
    </xf>
    <xf numFmtId="0" fontId="45" fillId="2" borderId="71" xfId="2" applyFont="1" applyFill="1" applyBorder="1" applyAlignment="1">
      <alignment horizontal="left" vertical="center"/>
    </xf>
    <xf numFmtId="0" fontId="46" fillId="2" borderId="74" xfId="2" applyFont="1" applyFill="1" applyBorder="1" applyAlignment="1">
      <alignment horizontal="center" vertical="center"/>
    </xf>
    <xf numFmtId="0" fontId="45" fillId="0" borderId="0" xfId="2" applyFont="1" applyAlignment="1">
      <alignment vertical="center"/>
    </xf>
    <xf numFmtId="0" fontId="15" fillId="11" borderId="24" xfId="2" applyFont="1" applyFill="1" applyBorder="1" applyAlignment="1">
      <alignment horizontal="left" vertical="center" indent="1"/>
    </xf>
    <xf numFmtId="0" fontId="45" fillId="11" borderId="87" xfId="2" applyFont="1" applyFill="1" applyBorder="1" applyAlignment="1">
      <alignment horizontal="left" vertical="center" indent="1"/>
    </xf>
    <xf numFmtId="0" fontId="45" fillId="11" borderId="89" xfId="2" applyFont="1" applyFill="1" applyBorder="1" applyAlignment="1">
      <alignment horizontal="left" vertical="center"/>
    </xf>
    <xf numFmtId="0" fontId="46" fillId="11" borderId="96" xfId="2" applyFont="1" applyFill="1" applyBorder="1" applyAlignment="1">
      <alignment horizontal="center" vertical="center"/>
    </xf>
    <xf numFmtId="0" fontId="15" fillId="11" borderId="23" xfId="2" applyFont="1" applyFill="1" applyBorder="1" applyAlignment="1">
      <alignment horizontal="left" vertical="center" indent="1"/>
    </xf>
    <xf numFmtId="0" fontId="15" fillId="11" borderId="23" xfId="2" applyFont="1" applyFill="1" applyBorder="1" applyAlignment="1">
      <alignment horizontal="left" vertical="center" indent="1" shrinkToFit="1"/>
    </xf>
    <xf numFmtId="0" fontId="42" fillId="2" borderId="74" xfId="2" applyFont="1" applyFill="1" applyBorder="1" applyAlignment="1">
      <alignment horizontal="center" vertical="center"/>
    </xf>
    <xf numFmtId="0" fontId="15" fillId="11" borderId="24" xfId="2" applyFont="1" applyFill="1" applyBorder="1" applyAlignment="1">
      <alignment horizontal="left" vertical="center" indent="1" shrinkToFit="1"/>
    </xf>
    <xf numFmtId="0" fontId="45" fillId="0" borderId="87" xfId="2" applyFont="1" applyBorder="1" applyAlignment="1">
      <alignment horizontal="left" vertical="center" indent="1"/>
    </xf>
    <xf numFmtId="0" fontId="45" fillId="0" borderId="89" xfId="2" applyFont="1" applyBorder="1" applyAlignment="1">
      <alignment horizontal="left" vertical="center"/>
    </xf>
    <xf numFmtId="0" fontId="42" fillId="0" borderId="96" xfId="2" applyFont="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xf>
    <xf numFmtId="0" fontId="42" fillId="2" borderId="96" xfId="2" applyFont="1" applyFill="1" applyBorder="1" applyAlignment="1">
      <alignment horizontal="center" vertical="center"/>
    </xf>
    <xf numFmtId="0" fontId="45" fillId="2" borderId="73" xfId="2" applyFont="1" applyFill="1" applyBorder="1" applyAlignment="1">
      <alignment horizontal="left" vertical="center" indent="1"/>
    </xf>
    <xf numFmtId="0" fontId="45" fillId="2" borderId="76" xfId="2" applyFont="1" applyFill="1" applyBorder="1" applyAlignment="1">
      <alignment horizontal="left" vertical="center"/>
    </xf>
    <xf numFmtId="0" fontId="42" fillId="2" borderId="77" xfId="2" applyFont="1" applyFill="1" applyBorder="1" applyAlignment="1">
      <alignment horizontal="center" vertical="center"/>
    </xf>
    <xf numFmtId="0" fontId="40" fillId="0" borderId="0" xfId="2" applyFont="1" applyAlignment="1">
      <alignment horizontal="center" vertical="center"/>
    </xf>
    <xf numFmtId="0" fontId="39" fillId="11" borderId="0" xfId="2" applyFont="1" applyFill="1" applyAlignment="1">
      <alignment horizontal="left" vertical="center"/>
    </xf>
    <xf numFmtId="0" fontId="39" fillId="11" borderId="0" xfId="2" applyFont="1" applyFill="1" applyAlignment="1">
      <alignment horizontal="left" vertical="center" indent="2"/>
    </xf>
    <xf numFmtId="0" fontId="39" fillId="11" borderId="0" xfId="2" applyFont="1" applyFill="1" applyAlignment="1">
      <alignment horizontal="left" vertical="center" indent="1"/>
    </xf>
    <xf numFmtId="0" fontId="39" fillId="11" borderId="0" xfId="2" applyFont="1" applyFill="1" applyAlignment="1">
      <alignment horizontal="center" vertical="center"/>
    </xf>
    <xf numFmtId="0" fontId="41" fillId="11" borderId="0" xfId="2" applyFont="1" applyFill="1" applyAlignment="1">
      <alignment horizontal="center"/>
    </xf>
    <xf numFmtId="0" fontId="15" fillId="11" borderId="0" xfId="0" applyFont="1" applyFill="1" applyAlignment="1" applyProtection="1">
      <alignment horizontal="center" vertical="top" textRotation="255"/>
    </xf>
    <xf numFmtId="0" fontId="42" fillId="11" borderId="0" xfId="2" applyFont="1" applyFill="1" applyBorder="1" applyAlignment="1">
      <alignment horizontal="center" vertical="center"/>
    </xf>
    <xf numFmtId="0" fontId="44" fillId="16" borderId="0" xfId="2" applyFont="1" applyFill="1" applyBorder="1" applyAlignment="1">
      <alignment horizontal="center" vertical="center" textRotation="255" shrinkToFit="1"/>
    </xf>
    <xf numFmtId="0" fontId="46" fillId="2" borderId="0" xfId="2" applyFont="1" applyFill="1" applyBorder="1" applyAlignment="1">
      <alignment horizontal="center" vertical="center"/>
    </xf>
    <xf numFmtId="0" fontId="46" fillId="11" borderId="0" xfId="2" applyFont="1" applyFill="1" applyBorder="1" applyAlignment="1">
      <alignment horizontal="center" vertical="center"/>
    </xf>
    <xf numFmtId="0" fontId="42" fillId="2" borderId="0" xfId="2" applyFont="1" applyFill="1" applyBorder="1" applyAlignment="1">
      <alignment horizontal="center" vertical="center"/>
    </xf>
    <xf numFmtId="0" fontId="42" fillId="0" borderId="0" xfId="2" applyFont="1" applyBorder="1" applyAlignment="1">
      <alignment horizontal="center" vertical="center"/>
    </xf>
    <xf numFmtId="0" fontId="32" fillId="11" borderId="0" xfId="0" applyFont="1" applyFill="1" applyAlignment="1" applyProtection="1">
      <alignment vertical="top" textRotation="255"/>
    </xf>
    <xf numFmtId="0" fontId="15" fillId="11" borderId="0" xfId="0" applyFont="1" applyFill="1" applyAlignment="1" applyProtection="1">
      <alignment vertical="top" textRotation="255" wrapText="1"/>
    </xf>
    <xf numFmtId="0" fontId="33" fillId="11" borderId="0" xfId="0" applyFont="1" applyFill="1" applyAlignment="1" applyProtection="1">
      <alignment vertical="top" textRotation="255" wrapText="1"/>
    </xf>
    <xf numFmtId="0" fontId="15" fillId="11" borderId="0" xfId="0" applyFont="1" applyFill="1" applyAlignment="1" applyProtection="1">
      <alignment vertical="top" textRotation="255"/>
    </xf>
    <xf numFmtId="0" fontId="15" fillId="11" borderId="0" xfId="0" applyFont="1" applyFill="1" applyAlignment="1" applyProtection="1">
      <alignment horizontal="left" vertical="top" textRotation="255"/>
    </xf>
    <xf numFmtId="0" fontId="12" fillId="0" borderId="0" xfId="0" applyFont="1" applyFill="1" applyBorder="1" applyAlignment="1">
      <alignment horizontal="center" vertical="top"/>
    </xf>
    <xf numFmtId="0" fontId="12" fillId="0" borderId="24" xfId="0" applyFont="1" applyFill="1" applyBorder="1" applyAlignment="1">
      <alignment horizontal="center" vertical="top"/>
    </xf>
    <xf numFmtId="0" fontId="3" fillId="4" borderId="81" xfId="0" applyFont="1" applyFill="1" applyBorder="1" applyAlignment="1">
      <alignment horizontal="left" vertical="center" shrinkToFit="1"/>
    </xf>
    <xf numFmtId="0" fontId="3" fillId="4" borderId="86" xfId="0" applyFont="1" applyFill="1" applyBorder="1" applyAlignment="1">
      <alignment horizontal="left" vertical="center" shrinkToFit="1"/>
    </xf>
    <xf numFmtId="0" fontId="5" fillId="4" borderId="62" xfId="0" applyFont="1" applyFill="1" applyBorder="1" applyAlignment="1">
      <alignment horizontal="center" vertical="center"/>
    </xf>
    <xf numFmtId="0" fontId="15" fillId="11" borderId="0" xfId="0" applyFont="1" applyFill="1" applyAlignment="1" applyProtection="1">
      <alignment horizontal="center" vertical="center"/>
    </xf>
    <xf numFmtId="0" fontId="5" fillId="4" borderId="52" xfId="0" applyFont="1" applyFill="1" applyBorder="1" applyAlignment="1" applyProtection="1">
      <alignment vertical="center"/>
      <protection locked="0"/>
    </xf>
    <xf numFmtId="0" fontId="12" fillId="18" borderId="0" xfId="0" applyFont="1" applyFill="1" applyBorder="1" applyAlignment="1">
      <alignment horizontal="center" vertical="center"/>
    </xf>
    <xf numFmtId="0" fontId="12" fillId="19" borderId="0" xfId="0" applyFont="1" applyFill="1" applyBorder="1" applyAlignment="1">
      <alignment horizontal="center" vertical="center"/>
    </xf>
    <xf numFmtId="0" fontId="12" fillId="20" borderId="0" xfId="0" applyFont="1" applyFill="1" applyBorder="1" applyAlignment="1">
      <alignment horizontal="center" vertical="center"/>
    </xf>
    <xf numFmtId="0" fontId="12" fillId="15" borderId="0" xfId="0" applyFont="1" applyFill="1" applyBorder="1" applyAlignment="1">
      <alignment horizontal="center" vertical="top"/>
    </xf>
    <xf numFmtId="0" fontId="12" fillId="19" borderId="0" xfId="0" applyFont="1" applyFill="1" applyBorder="1" applyAlignment="1">
      <alignment horizontal="center" vertical="top"/>
    </xf>
    <xf numFmtId="0" fontId="12" fillId="18" borderId="0" xfId="0" applyFont="1" applyFill="1" applyBorder="1" applyAlignment="1">
      <alignment horizontal="center" vertical="top"/>
    </xf>
    <xf numFmtId="0" fontId="12" fillId="0" borderId="0" xfId="0" applyFont="1" applyFill="1" applyBorder="1" applyAlignment="1">
      <alignment horizontal="left" vertical="top"/>
    </xf>
    <xf numFmtId="0" fontId="12" fillId="0" borderId="0" xfId="0" applyFont="1" applyFill="1" applyBorder="1" applyAlignment="1">
      <alignment vertical="top" wrapText="1"/>
    </xf>
    <xf numFmtId="0" fontId="3" fillId="12" borderId="29" xfId="0" applyFont="1" applyFill="1" applyBorder="1" applyAlignment="1">
      <alignment horizontal="left" vertical="center" indent="1"/>
    </xf>
    <xf numFmtId="0" fontId="3" fillId="12" borderId="48" xfId="0" applyFont="1" applyFill="1" applyBorder="1" applyAlignment="1">
      <alignment horizontal="left" vertical="center" indent="1"/>
    </xf>
    <xf numFmtId="0" fontId="3" fillId="12" borderId="39" xfId="0" applyFont="1" applyFill="1" applyBorder="1" applyAlignment="1">
      <alignment horizontal="left" vertical="center" indent="1"/>
    </xf>
    <xf numFmtId="0" fontId="3" fillId="12" borderId="110" xfId="0" applyFont="1" applyFill="1" applyBorder="1" applyAlignment="1">
      <alignment horizontal="left" vertical="center" indent="1"/>
    </xf>
    <xf numFmtId="0" fontId="3" fillId="12" borderId="142" xfId="0" applyFont="1" applyFill="1" applyBorder="1" applyAlignment="1">
      <alignment horizontal="left" vertical="center" indent="1"/>
    </xf>
    <xf numFmtId="0" fontId="3" fillId="4" borderId="28" xfId="0" applyFont="1" applyFill="1" applyBorder="1" applyAlignment="1">
      <alignment horizontal="center" vertical="center"/>
    </xf>
    <xf numFmtId="0" fontId="3" fillId="4" borderId="38" xfId="0" applyFont="1" applyFill="1" applyBorder="1" applyAlignment="1">
      <alignment vertical="center" shrinkToFit="1"/>
    </xf>
    <xf numFmtId="0" fontId="3" fillId="7" borderId="48" xfId="0" applyFont="1" applyFill="1" applyBorder="1" applyAlignment="1">
      <alignment horizontal="left" vertical="center" indent="1"/>
    </xf>
    <xf numFmtId="0" fontId="3" fillId="7" borderId="49" xfId="0" applyFont="1" applyFill="1" applyBorder="1" applyAlignment="1">
      <alignment vertical="center"/>
    </xf>
    <xf numFmtId="0" fontId="3" fillId="7" borderId="50" xfId="0" applyFont="1" applyFill="1" applyBorder="1" applyAlignment="1">
      <alignment vertical="center"/>
    </xf>
    <xf numFmtId="0" fontId="3" fillId="9" borderId="16" xfId="0" applyFont="1" applyFill="1" applyBorder="1" applyAlignment="1">
      <alignment vertical="center"/>
    </xf>
    <xf numFmtId="0" fontId="3" fillId="4" borderId="110" xfId="0" applyFont="1" applyFill="1" applyBorder="1" applyAlignment="1">
      <alignment vertical="center"/>
    </xf>
    <xf numFmtId="0" fontId="3" fillId="4" borderId="62" xfId="0" applyFont="1" applyFill="1" applyBorder="1" applyAlignment="1">
      <alignment horizontal="center" vertical="center"/>
    </xf>
    <xf numFmtId="0" fontId="3" fillId="4" borderId="83" xfId="0" applyFont="1" applyFill="1" applyBorder="1" applyAlignment="1">
      <alignment horizontal="left" vertical="center"/>
    </xf>
    <xf numFmtId="0" fontId="48" fillId="0" borderId="0" xfId="0" applyFont="1" applyAlignment="1" applyProtection="1">
      <alignment vertical="center"/>
    </xf>
    <xf numFmtId="0" fontId="15" fillId="11" borderId="0" xfId="0" applyFont="1" applyFill="1" applyAlignment="1" applyProtection="1">
      <alignment horizontal="center" vertical="top" wrapText="1"/>
    </xf>
    <xf numFmtId="184" fontId="15" fillId="11" borderId="0" xfId="0" quotePrefix="1" applyNumberFormat="1" applyFont="1" applyFill="1" applyAlignment="1" applyProtection="1">
      <alignment horizontal="center" wrapText="1"/>
    </xf>
    <xf numFmtId="184" fontId="15" fillId="11" borderId="0" xfId="0" quotePrefix="1" applyNumberFormat="1" applyFont="1" applyFill="1" applyAlignment="1" applyProtection="1">
      <alignment horizontal="center" vertical="center" wrapText="1"/>
    </xf>
    <xf numFmtId="184" fontId="15" fillId="10" borderId="0" xfId="0" quotePrefix="1" applyNumberFormat="1" applyFont="1" applyFill="1" applyAlignment="1" applyProtection="1">
      <alignment horizontal="center" vertical="top"/>
    </xf>
    <xf numFmtId="0" fontId="15" fillId="11" borderId="0" xfId="0" applyFont="1" applyFill="1" applyAlignment="1" applyProtection="1">
      <alignment horizontal="center" vertical="top"/>
    </xf>
    <xf numFmtId="0" fontId="15" fillId="11" borderId="0" xfId="0" applyFont="1" applyFill="1" applyAlignment="1" applyProtection="1">
      <alignment horizontal="left" vertical="top"/>
    </xf>
    <xf numFmtId="0" fontId="12" fillId="0" borderId="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xf>
    <xf numFmtId="0" fontId="5" fillId="12" borderId="0" xfId="0" applyFont="1" applyFill="1" applyBorder="1" applyAlignment="1">
      <alignment horizontal="center" vertical="center"/>
    </xf>
    <xf numFmtId="0" fontId="7" fillId="12" borderId="0" xfId="0" applyFont="1" applyFill="1" applyBorder="1" applyAlignment="1">
      <alignment horizontal="left" vertical="center" indent="1"/>
    </xf>
    <xf numFmtId="0" fontId="49" fillId="12" borderId="0" xfId="0" applyFont="1" applyFill="1" applyBorder="1" applyAlignment="1">
      <alignment horizontal="left" vertical="center" indent="1"/>
    </xf>
    <xf numFmtId="0" fontId="50" fillId="12" borderId="155" xfId="0" applyFont="1" applyFill="1" applyBorder="1" applyAlignment="1">
      <alignment horizontal="left" vertical="center" indent="1"/>
    </xf>
    <xf numFmtId="0" fontId="7" fillId="12" borderId="156" xfId="0" applyFont="1" applyFill="1" applyBorder="1" applyAlignment="1">
      <alignment horizontal="left" vertical="center" indent="1"/>
    </xf>
    <xf numFmtId="0" fontId="3" fillId="12" borderId="157" xfId="0" applyFont="1" applyFill="1" applyBorder="1" applyAlignment="1">
      <alignment horizontal="left" vertical="center" indent="1"/>
    </xf>
    <xf numFmtId="0" fontId="50" fillId="12" borderId="158" xfId="0" applyFont="1" applyFill="1" applyBorder="1" applyAlignment="1">
      <alignment horizontal="left" vertical="center" indent="1"/>
    </xf>
    <xf numFmtId="0" fontId="3" fillId="12" borderId="159" xfId="0" applyFont="1" applyFill="1" applyBorder="1" applyAlignment="1">
      <alignment horizontal="left" vertical="center" indent="1"/>
    </xf>
    <xf numFmtId="0" fontId="50" fillId="12" borderId="160" xfId="0" applyFont="1" applyFill="1" applyBorder="1" applyAlignment="1">
      <alignment horizontal="left" vertical="center" indent="1"/>
    </xf>
    <xf numFmtId="0" fontId="7" fillId="12" borderId="161" xfId="0" applyFont="1" applyFill="1" applyBorder="1" applyAlignment="1">
      <alignment horizontal="left" vertical="center" indent="1"/>
    </xf>
    <xf numFmtId="0" fontId="3" fillId="12" borderId="162" xfId="0" applyFont="1" applyFill="1" applyBorder="1" applyAlignment="1">
      <alignment horizontal="left" vertical="center" indent="1"/>
    </xf>
    <xf numFmtId="0" fontId="40" fillId="0" borderId="74" xfId="0" applyFont="1" applyFill="1" applyBorder="1" applyAlignment="1" applyProtection="1">
      <alignment horizontal="center" vertical="center" wrapText="1"/>
    </xf>
    <xf numFmtId="0" fontId="40" fillId="0" borderId="96" xfId="0" applyFont="1" applyFill="1" applyBorder="1" applyAlignment="1" applyProtection="1">
      <alignment horizontal="center" vertical="center" wrapText="1"/>
    </xf>
    <xf numFmtId="0" fontId="40" fillId="0" borderId="77" xfId="0" applyFont="1" applyFill="1" applyBorder="1" applyAlignment="1" applyProtection="1">
      <alignment horizontal="center" vertical="center" wrapText="1"/>
    </xf>
    <xf numFmtId="1" fontId="40" fillId="0" borderId="74" xfId="0" applyNumberFormat="1" applyFont="1" applyFill="1" applyBorder="1" applyAlignment="1" applyProtection="1">
      <alignment horizontal="center" vertical="center"/>
    </xf>
    <xf numFmtId="1" fontId="40" fillId="0" borderId="77" xfId="0" applyNumberFormat="1" applyFont="1" applyFill="1" applyBorder="1" applyAlignment="1" applyProtection="1">
      <alignment horizontal="center" vertical="center"/>
    </xf>
    <xf numFmtId="0" fontId="40" fillId="0" borderId="74" xfId="0" applyFont="1" applyBorder="1" applyAlignment="1" applyProtection="1">
      <alignment horizontal="center" vertical="center"/>
    </xf>
    <xf numFmtId="180" fontId="40" fillId="0" borderId="96" xfId="0" applyNumberFormat="1" applyFont="1" applyFill="1" applyBorder="1" applyAlignment="1" applyProtection="1">
      <alignment horizontal="center" vertical="center"/>
    </xf>
    <xf numFmtId="0" fontId="40" fillId="0" borderId="77" xfId="0" applyFont="1" applyBorder="1" applyAlignment="1" applyProtection="1">
      <alignment horizontal="center" vertical="center"/>
    </xf>
    <xf numFmtId="178" fontId="40" fillId="0" borderId="77" xfId="0" applyNumberFormat="1" applyFont="1" applyBorder="1" applyAlignment="1" applyProtection="1">
      <alignment horizontal="center" vertical="center"/>
    </xf>
    <xf numFmtId="0" fontId="40" fillId="0" borderId="74" xfId="0" applyFont="1" applyFill="1" applyBorder="1" applyAlignment="1" applyProtection="1">
      <alignment horizontal="center" vertical="center"/>
    </xf>
    <xf numFmtId="0" fontId="40" fillId="0" borderId="77" xfId="0" applyFont="1" applyFill="1" applyBorder="1" applyAlignment="1" applyProtection="1">
      <alignment horizontal="center" vertical="center"/>
    </xf>
    <xf numFmtId="0" fontId="27" fillId="11" borderId="0" xfId="0" applyFont="1" applyFill="1" applyAlignment="1" applyProtection="1">
      <alignment vertical="center" wrapText="1"/>
    </xf>
    <xf numFmtId="0" fontId="27" fillId="11" borderId="0" xfId="0" applyFont="1" applyFill="1" applyAlignment="1" applyProtection="1">
      <alignment horizontal="left" vertical="center"/>
    </xf>
    <xf numFmtId="0" fontId="3" fillId="12" borderId="0" xfId="0" applyFont="1" applyFill="1" applyBorder="1" applyAlignment="1">
      <alignment vertical="center" shrinkToFit="1"/>
    </xf>
    <xf numFmtId="0" fontId="5" fillId="3" borderId="0" xfId="0" applyFont="1" applyFill="1" applyBorder="1" applyAlignment="1">
      <alignment horizontal="left" vertical="center" shrinkToFit="1"/>
    </xf>
    <xf numFmtId="0" fontId="51" fillId="0" borderId="0" xfId="0" applyFont="1" applyBorder="1"/>
    <xf numFmtId="0" fontId="51" fillId="0" borderId="0" xfId="0" applyFont="1" applyBorder="1" applyAlignment="1">
      <alignment horizontal="left"/>
    </xf>
    <xf numFmtId="0" fontId="52" fillId="11" borderId="3" xfId="0" applyFont="1" applyFill="1" applyBorder="1" applyAlignment="1" applyProtection="1">
      <alignment horizontal="left" vertical="center" indent="1"/>
    </xf>
    <xf numFmtId="0" fontId="51" fillId="0" borderId="0" xfId="0" applyFont="1" applyBorder="1" applyAlignment="1">
      <alignment horizontal="left" vertical="center" indent="1"/>
    </xf>
    <xf numFmtId="0" fontId="53" fillId="0" borderId="0" xfId="0" applyFont="1" applyBorder="1"/>
    <xf numFmtId="0" fontId="23" fillId="3" borderId="29" xfId="0" applyFont="1" applyFill="1" applyBorder="1" applyAlignment="1">
      <alignment horizontal="left" vertical="center" indent="1"/>
    </xf>
    <xf numFmtId="0" fontId="23" fillId="3" borderId="143" xfId="0" applyFont="1" applyFill="1" applyBorder="1" applyAlignment="1">
      <alignment horizontal="left" vertical="center" indent="1"/>
    </xf>
    <xf numFmtId="0" fontId="25" fillId="3" borderId="8" xfId="0" applyFont="1" applyFill="1" applyBorder="1" applyAlignment="1">
      <alignment horizontal="left" vertical="center" indent="1"/>
    </xf>
    <xf numFmtId="0" fontId="25" fillId="3" borderId="27" xfId="0" applyFont="1" applyFill="1" applyBorder="1" applyAlignment="1">
      <alignment horizontal="left" vertical="center" indent="1"/>
    </xf>
    <xf numFmtId="0" fontId="54" fillId="3" borderId="0" xfId="0" applyFont="1" applyFill="1" applyAlignment="1">
      <alignment horizontal="center" vertical="center"/>
    </xf>
    <xf numFmtId="0" fontId="54" fillId="3" borderId="0" xfId="0" applyFont="1" applyFill="1" applyAlignment="1">
      <alignment vertical="center"/>
    </xf>
    <xf numFmtId="0" fontId="3" fillId="3" borderId="3" xfId="0" applyFont="1" applyFill="1" applyBorder="1" applyAlignment="1">
      <alignment vertical="center"/>
    </xf>
    <xf numFmtId="0" fontId="50" fillId="0" borderId="0" xfId="0" applyFont="1" applyBorder="1"/>
    <xf numFmtId="0" fontId="55" fillId="21" borderId="3" xfId="0" applyFont="1" applyFill="1" applyBorder="1" applyAlignment="1" applyProtection="1">
      <alignment horizontal="left" vertical="center" indent="1"/>
    </xf>
    <xf numFmtId="0" fontId="53" fillId="0" borderId="0" xfId="0" applyFont="1" applyBorder="1" applyAlignment="1">
      <alignment vertical="center"/>
    </xf>
    <xf numFmtId="0" fontId="31" fillId="11" borderId="0" xfId="0" applyFont="1" applyFill="1" applyAlignment="1" applyProtection="1">
      <alignment horizontal="left" vertical="center"/>
    </xf>
    <xf numFmtId="0" fontId="56" fillId="11" borderId="0" xfId="0" applyFont="1" applyFill="1" applyAlignment="1" applyProtection="1">
      <alignment horizontal="left" vertical="center"/>
    </xf>
    <xf numFmtId="0" fontId="31" fillId="11" borderId="0" xfId="0" applyFont="1" applyFill="1" applyAlignment="1" applyProtection="1">
      <alignment horizontal="left" vertical="top"/>
    </xf>
    <xf numFmtId="0" fontId="45" fillId="11" borderId="0" xfId="0" applyFont="1" applyFill="1" applyAlignment="1" applyProtection="1">
      <alignment wrapText="1"/>
    </xf>
    <xf numFmtId="0" fontId="57" fillId="11" borderId="0" xfId="0" applyFont="1" applyFill="1" applyAlignment="1" applyProtection="1">
      <alignment horizontal="left" vertical="top"/>
    </xf>
    <xf numFmtId="0" fontId="58" fillId="11" borderId="0" xfId="0" applyFont="1" applyFill="1" applyAlignment="1" applyProtection="1">
      <alignment horizontal="left" vertical="top"/>
    </xf>
    <xf numFmtId="0" fontId="58" fillId="11" borderId="0" xfId="0" applyFont="1" applyFill="1" applyAlignment="1" applyProtection="1">
      <alignment vertical="top"/>
    </xf>
    <xf numFmtId="0" fontId="58" fillId="11" borderId="0" xfId="0" applyFont="1" applyFill="1" applyAlignment="1" applyProtection="1">
      <alignment horizontal="left" vertical="center"/>
    </xf>
    <xf numFmtId="0" fontId="59" fillId="0" borderId="0" xfId="2" applyFont="1" applyAlignment="1">
      <alignment vertical="center"/>
    </xf>
    <xf numFmtId="0" fontId="60" fillId="0" borderId="0" xfId="2" applyFont="1" applyAlignment="1">
      <alignment vertical="center"/>
    </xf>
    <xf numFmtId="0" fontId="60" fillId="11" borderId="0" xfId="2" applyFont="1" applyFill="1" applyAlignment="1">
      <alignment horizontal="left" vertical="center" indent="2"/>
    </xf>
    <xf numFmtId="0" fontId="61" fillId="0" borderId="0" xfId="2" applyFont="1" applyAlignment="1"/>
    <xf numFmtId="0" fontId="62" fillId="16" borderId="3" xfId="2" applyFont="1" applyFill="1" applyBorder="1" applyAlignment="1">
      <alignment horizontal="center" vertical="center" textRotation="255" shrinkToFit="1"/>
    </xf>
    <xf numFmtId="0" fontId="61" fillId="0" borderId="3" xfId="2" applyFont="1" applyBorder="1" applyAlignment="1">
      <alignment vertical="center"/>
    </xf>
    <xf numFmtId="0" fontId="61" fillId="0" borderId="0" xfId="2" applyFont="1" applyAlignment="1">
      <alignment vertical="center"/>
    </xf>
    <xf numFmtId="0" fontId="61" fillId="0" borderId="3" xfId="2" applyFont="1" applyBorder="1" applyAlignment="1">
      <alignment horizontal="right" vertical="center"/>
    </xf>
    <xf numFmtId="0" fontId="63" fillId="0" borderId="20" xfId="2" applyFont="1" applyBorder="1" applyAlignment="1">
      <alignment vertical="center"/>
    </xf>
    <xf numFmtId="0" fontId="61" fillId="0" borderId="21" xfId="2" applyFont="1" applyBorder="1" applyAlignment="1">
      <alignment vertical="center"/>
    </xf>
    <xf numFmtId="0" fontId="61" fillId="0" borderId="6" xfId="2" applyFont="1" applyBorder="1" applyAlignment="1">
      <alignment vertical="center"/>
    </xf>
    <xf numFmtId="0" fontId="61" fillId="0" borderId="124" xfId="2" applyFont="1" applyBorder="1" applyAlignment="1">
      <alignment vertical="center"/>
    </xf>
    <xf numFmtId="0" fontId="61" fillId="0" borderId="125" xfId="2" applyFont="1" applyBorder="1" applyAlignment="1">
      <alignment vertical="center"/>
    </xf>
    <xf numFmtId="0" fontId="61" fillId="0" borderId="126" xfId="2" applyFont="1" applyBorder="1" applyAlignment="1">
      <alignment vertical="center"/>
    </xf>
    <xf numFmtId="0" fontId="61" fillId="0" borderId="127" xfId="2" applyFont="1" applyBorder="1" applyAlignment="1">
      <alignment vertical="center"/>
    </xf>
    <xf numFmtId="0" fontId="61" fillId="0" borderId="128" xfId="2" applyFont="1" applyBorder="1" applyAlignment="1">
      <alignment vertical="center"/>
    </xf>
    <xf numFmtId="0" fontId="61" fillId="0" borderId="129" xfId="2" applyFont="1" applyBorder="1" applyAlignment="1">
      <alignment vertical="center"/>
    </xf>
    <xf numFmtId="0" fontId="61" fillId="0" borderId="130" xfId="2" applyFont="1" applyBorder="1" applyAlignment="1">
      <alignment vertical="center"/>
    </xf>
    <xf numFmtId="0" fontId="61" fillId="0" borderId="131" xfId="2" applyFont="1" applyBorder="1" applyAlignment="1">
      <alignment vertical="center"/>
    </xf>
    <xf numFmtId="0" fontId="61" fillId="0" borderId="132" xfId="2" applyFont="1" applyBorder="1" applyAlignment="1">
      <alignment vertical="center"/>
    </xf>
    <xf numFmtId="0" fontId="61" fillId="0" borderId="19" xfId="2" applyFont="1" applyBorder="1" applyAlignment="1">
      <alignment vertical="center"/>
    </xf>
    <xf numFmtId="0" fontId="61" fillId="0" borderId="13" xfId="2" applyFont="1" applyBorder="1" applyAlignment="1">
      <alignment vertical="center"/>
    </xf>
    <xf numFmtId="0" fontId="56" fillId="11" borderId="0" xfId="0" applyFont="1" applyFill="1" applyAlignment="1" applyProtection="1">
      <alignment horizontal="left" vertical="top"/>
    </xf>
    <xf numFmtId="0" fontId="65" fillId="17" borderId="0" xfId="0" applyFont="1" applyFill="1" applyAlignment="1" applyProtection="1">
      <alignment vertical="center"/>
    </xf>
    <xf numFmtId="0" fontId="53" fillId="10" borderId="0" xfId="0" applyFont="1" applyFill="1" applyAlignment="1" applyProtection="1"/>
    <xf numFmtId="0" fontId="66" fillId="10" borderId="0" xfId="0" applyFont="1" applyFill="1" applyBorder="1" applyAlignment="1">
      <alignment horizontal="center" vertical="center"/>
    </xf>
    <xf numFmtId="0" fontId="53" fillId="10" borderId="0" xfId="0" applyFont="1" applyFill="1" applyAlignment="1" applyProtection="1">
      <alignment vertical="top"/>
    </xf>
    <xf numFmtId="0" fontId="3" fillId="21" borderId="3" xfId="0" applyFont="1" applyFill="1" applyBorder="1"/>
    <xf numFmtId="0" fontId="19" fillId="21" borderId="97" xfId="0" applyFont="1" applyFill="1" applyBorder="1" applyAlignment="1" applyProtection="1">
      <alignment vertical="center"/>
    </xf>
    <xf numFmtId="0" fontId="13" fillId="21" borderId="153" xfId="0" applyFont="1" applyFill="1" applyBorder="1" applyAlignment="1">
      <alignment vertical="center" wrapText="1" shrinkToFit="1"/>
    </xf>
    <xf numFmtId="0" fontId="13" fillId="21" borderId="164" xfId="0" applyFont="1" applyFill="1" applyBorder="1" applyAlignment="1">
      <alignment horizontal="left" vertical="center" wrapText="1" indent="1" shrinkToFit="1"/>
    </xf>
    <xf numFmtId="0" fontId="13" fillId="21" borderId="71" xfId="0" applyFont="1" applyFill="1" applyBorder="1" applyAlignment="1">
      <alignment vertical="center" wrapText="1" shrinkToFit="1"/>
    </xf>
    <xf numFmtId="0" fontId="13" fillId="21" borderId="165" xfId="0" applyFont="1" applyFill="1" applyBorder="1" applyAlignment="1">
      <alignment horizontal="left" vertical="center" wrapText="1" indent="1" shrinkToFit="1"/>
    </xf>
    <xf numFmtId="0" fontId="13" fillId="21" borderId="76" xfId="0" applyFont="1" applyFill="1" applyBorder="1" applyAlignment="1">
      <alignment vertical="center" wrapText="1" shrinkToFit="1"/>
    </xf>
    <xf numFmtId="0" fontId="3" fillId="4" borderId="64" xfId="0" applyFont="1" applyFill="1" applyBorder="1" applyAlignment="1">
      <alignment horizontal="center" vertical="center"/>
    </xf>
    <xf numFmtId="0" fontId="12" fillId="0" borderId="0" xfId="0" applyFont="1" applyFill="1" applyBorder="1" applyAlignment="1">
      <alignment horizontal="center" vertical="center" wrapText="1"/>
    </xf>
    <xf numFmtId="0" fontId="3" fillId="4" borderId="23"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176" fontId="5" fillId="12" borderId="56" xfId="0" applyNumberFormat="1" applyFont="1" applyFill="1" applyBorder="1" applyAlignment="1">
      <alignment horizontal="right" vertical="center"/>
    </xf>
    <xf numFmtId="38" fontId="26" fillId="21" borderId="141" xfId="1" applyFont="1" applyFill="1" applyBorder="1" applyAlignment="1" applyProtection="1">
      <alignment vertical="center"/>
      <protection locked="0"/>
    </xf>
    <xf numFmtId="183" fontId="5" fillId="11" borderId="163" xfId="0" applyNumberFormat="1" applyFont="1" applyFill="1" applyBorder="1" applyAlignment="1">
      <alignment horizontal="center" vertical="center"/>
    </xf>
    <xf numFmtId="38" fontId="35" fillId="11" borderId="166" xfId="1" applyFont="1" applyFill="1" applyBorder="1" applyAlignment="1" applyProtection="1">
      <alignment vertical="center"/>
      <protection locked="0"/>
    </xf>
    <xf numFmtId="0" fontId="3" fillId="11" borderId="163" xfId="0" applyFont="1" applyFill="1" applyBorder="1"/>
    <xf numFmtId="0" fontId="3" fillId="4" borderId="20" xfId="0" applyFont="1" applyFill="1" applyBorder="1" applyAlignment="1">
      <alignment horizontal="center" vertical="center"/>
    </xf>
    <xf numFmtId="0" fontId="3" fillId="12" borderId="169" xfId="0" applyFont="1" applyFill="1" applyBorder="1" applyAlignment="1">
      <alignment horizontal="center" vertical="center"/>
    </xf>
    <xf numFmtId="176" fontId="5" fillId="7" borderId="167" xfId="0" applyNumberFormat="1" applyFont="1" applyFill="1" applyBorder="1" applyAlignment="1">
      <alignment vertical="center"/>
    </xf>
    <xf numFmtId="0" fontId="3" fillId="7" borderId="167" xfId="0" applyFont="1" applyFill="1" applyBorder="1"/>
    <xf numFmtId="0" fontId="25" fillId="2" borderId="52"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19" fillId="2" borderId="25" xfId="0" applyFont="1" applyFill="1" applyBorder="1" applyAlignment="1">
      <alignment horizontal="left" vertical="center" indent="1"/>
    </xf>
    <xf numFmtId="0" fontId="19" fillId="2" borderId="144" xfId="0" applyFont="1" applyFill="1" applyBorder="1" applyAlignment="1">
      <alignment horizontal="left" vertical="center" indent="1"/>
    </xf>
    <xf numFmtId="0" fontId="19" fillId="2" borderId="28" xfId="0" applyFont="1" applyFill="1" applyBorder="1" applyAlignment="1">
      <alignment horizontal="left" vertical="center" indent="1"/>
    </xf>
    <xf numFmtId="0" fontId="19" fillId="2" borderId="145" xfId="0" applyFont="1" applyFill="1" applyBorder="1" applyAlignment="1">
      <alignment horizontal="left" vertical="center" indent="1"/>
    </xf>
    <xf numFmtId="0" fontId="19" fillId="2" borderId="163" xfId="0" applyFont="1" applyFill="1" applyBorder="1" applyAlignment="1">
      <alignment horizontal="left" vertical="center" indent="1"/>
    </xf>
    <xf numFmtId="0" fontId="3" fillId="2" borderId="0" xfId="0" applyFont="1" applyFill="1" applyAlignment="1">
      <alignment horizontal="right" vertical="center" indent="1"/>
    </xf>
    <xf numFmtId="0" fontId="3" fillId="2" borderId="0" xfId="0" applyFont="1" applyFill="1" applyAlignment="1">
      <alignment horizontal="left" vertical="center" indent="1"/>
    </xf>
    <xf numFmtId="0" fontId="67" fillId="11" borderId="0" xfId="2" applyFont="1" applyFill="1" applyAlignment="1">
      <alignment horizontal="left" vertical="center" indent="4"/>
    </xf>
    <xf numFmtId="0" fontId="12" fillId="0" borderId="0" xfId="0" applyFont="1" applyFill="1" applyBorder="1" applyAlignment="1">
      <alignment horizontal="center" vertical="top"/>
    </xf>
    <xf numFmtId="0" fontId="12" fillId="0" borderId="0" xfId="0" applyFont="1" applyFill="1" applyBorder="1" applyAlignment="1">
      <alignment horizontal="center" vertical="top"/>
    </xf>
    <xf numFmtId="0" fontId="3" fillId="4" borderId="52" xfId="0" applyFont="1" applyFill="1" applyBorder="1" applyAlignment="1">
      <alignment horizontal="center" vertical="center"/>
    </xf>
    <xf numFmtId="0" fontId="12" fillId="0" borderId="2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22" borderId="0" xfId="0" applyFont="1" applyFill="1" applyBorder="1" applyAlignment="1">
      <alignment vertical="center" shrinkToFit="1"/>
    </xf>
    <xf numFmtId="0" fontId="3" fillId="22" borderId="0" xfId="0" applyFont="1" applyFill="1" applyAlignment="1">
      <alignment horizontal="right" vertical="center" indent="1"/>
    </xf>
    <xf numFmtId="0" fontId="3" fillId="22" borderId="0" xfId="0" applyFont="1" applyFill="1" applyAlignment="1">
      <alignment horizontal="left" vertical="center" indent="1"/>
    </xf>
    <xf numFmtId="0" fontId="15" fillId="11" borderId="0" xfId="0" applyFont="1" applyFill="1" applyAlignment="1" applyProtection="1">
      <alignment horizontal="center" vertical="center"/>
    </xf>
    <xf numFmtId="184" fontId="15" fillId="0" borderId="0" xfId="0" quotePrefix="1" applyNumberFormat="1" applyFont="1" applyFill="1" applyAlignment="1" applyProtection="1">
      <alignment horizontal="center" vertical="center"/>
    </xf>
    <xf numFmtId="0" fontId="50" fillId="12" borderId="156" xfId="0" applyFont="1" applyFill="1" applyBorder="1" applyAlignment="1">
      <alignment horizontal="left" vertical="center" indent="1"/>
    </xf>
    <xf numFmtId="0" fontId="3" fillId="12" borderId="156" xfId="0" applyFont="1" applyFill="1" applyBorder="1" applyAlignment="1">
      <alignment horizontal="left" vertical="center" indent="1"/>
    </xf>
    <xf numFmtId="0" fontId="50" fillId="12" borderId="0" xfId="0" applyFont="1" applyFill="1" applyBorder="1" applyAlignment="1">
      <alignment horizontal="left" vertical="center" indent="1"/>
    </xf>
    <xf numFmtId="179" fontId="18" fillId="0" borderId="0" xfId="0" applyNumberFormat="1" applyFont="1" applyFill="1" applyAlignment="1" applyProtection="1">
      <alignment horizontal="right" vertical="top"/>
    </xf>
    <xf numFmtId="0" fontId="71" fillId="11" borderId="0" xfId="0" applyFont="1" applyFill="1" applyAlignment="1" applyProtection="1">
      <alignment horizontal="center" vertical="center"/>
    </xf>
    <xf numFmtId="0" fontId="18" fillId="17" borderId="0" xfId="0" applyFont="1" applyFill="1" applyAlignment="1" applyProtection="1"/>
    <xf numFmtId="0" fontId="21" fillId="0" borderId="0" xfId="0" applyFont="1" applyAlignment="1" applyProtection="1"/>
    <xf numFmtId="0" fontId="18" fillId="0" borderId="0" xfId="0" applyFont="1" applyAlignment="1" applyProtection="1"/>
    <xf numFmtId="0" fontId="18" fillId="0" borderId="0" xfId="0" applyFont="1" applyAlignment="1" applyProtection="1">
      <alignment horizontal="left"/>
    </xf>
    <xf numFmtId="0" fontId="17" fillId="11" borderId="0" xfId="0" applyFont="1" applyFill="1" applyAlignment="1" applyProtection="1">
      <alignment horizontal="center" vertical="top"/>
    </xf>
    <xf numFmtId="0" fontId="17" fillId="11" borderId="0" xfId="0" applyFont="1" applyFill="1" applyAlignment="1" applyProtection="1">
      <alignment horizontal="left" vertical="center"/>
    </xf>
    <xf numFmtId="0" fontId="17" fillId="11" borderId="0" xfId="0" applyFont="1" applyFill="1" applyAlignment="1" applyProtection="1">
      <alignment vertical="top"/>
    </xf>
    <xf numFmtId="0" fontId="72" fillId="11" borderId="0" xfId="0" applyFont="1" applyFill="1" applyAlignment="1" applyProtection="1">
      <alignment vertical="top" textRotation="255" wrapText="1"/>
    </xf>
    <xf numFmtId="0" fontId="17" fillId="11" borderId="0" xfId="0" applyFont="1" applyFill="1" applyAlignment="1" applyProtection="1">
      <alignment horizontal="center" vertical="top" textRotation="255"/>
    </xf>
    <xf numFmtId="179" fontId="68" fillId="10" borderId="0" xfId="0" applyNumberFormat="1" applyFont="1" applyFill="1" applyAlignment="1" applyProtection="1">
      <alignment horizontal="right" vertical="top"/>
    </xf>
    <xf numFmtId="179" fontId="68" fillId="0" borderId="0" xfId="0" applyNumberFormat="1" applyFont="1" applyFill="1" applyAlignment="1" applyProtection="1">
      <alignment horizontal="right" vertical="top"/>
    </xf>
    <xf numFmtId="0" fontId="21" fillId="0" borderId="0" xfId="0" applyFont="1" applyAlignment="1" applyProtection="1">
      <alignment vertical="center"/>
    </xf>
    <xf numFmtId="179" fontId="18" fillId="11" borderId="0" xfId="0" applyNumberFormat="1" applyFont="1" applyFill="1" applyAlignment="1" applyProtection="1">
      <alignment horizontal="right" vertical="center"/>
    </xf>
    <xf numFmtId="177" fontId="18" fillId="11" borderId="0" xfId="0" applyNumberFormat="1" applyFont="1" applyFill="1" applyAlignment="1" applyProtection="1">
      <alignment horizontal="right" vertical="top"/>
    </xf>
    <xf numFmtId="0" fontId="18" fillId="11" borderId="0" xfId="0" applyFont="1" applyFill="1" applyAlignment="1" applyProtection="1">
      <alignment horizontal="distributed" vertical="top"/>
    </xf>
    <xf numFmtId="0" fontId="18" fillId="11" borderId="0" xfId="0" applyFont="1" applyFill="1" applyAlignment="1" applyProtection="1">
      <alignment horizontal="left" vertical="top"/>
    </xf>
    <xf numFmtId="0" fontId="78" fillId="0" borderId="0" xfId="0" applyFont="1" applyAlignment="1" applyProtection="1"/>
    <xf numFmtId="0" fontId="69" fillId="0" borderId="0" xfId="0" applyFont="1" applyAlignment="1" applyProtection="1"/>
    <xf numFmtId="0" fontId="69" fillId="0" borderId="0" xfId="0" applyFont="1" applyProtection="1"/>
    <xf numFmtId="0" fontId="78" fillId="11" borderId="0" xfId="0" applyFont="1" applyFill="1" applyBorder="1" applyAlignment="1" applyProtection="1">
      <alignment horizontal="center" vertical="center"/>
    </xf>
    <xf numFmtId="0" fontId="78" fillId="11" borderId="0" xfId="0" applyFont="1" applyFill="1" applyBorder="1" applyAlignment="1" applyProtection="1">
      <alignment horizontal="left" vertical="center"/>
    </xf>
    <xf numFmtId="0" fontId="78" fillId="0" borderId="0" xfId="0" applyFont="1" applyProtection="1"/>
    <xf numFmtId="184" fontId="82" fillId="11" borderId="0" xfId="0" applyNumberFormat="1" applyFont="1" applyFill="1" applyAlignment="1" applyProtection="1">
      <alignment horizontal="right" vertical="top"/>
    </xf>
    <xf numFmtId="0" fontId="82" fillId="11" borderId="0" xfId="0" applyFont="1" applyFill="1" applyAlignment="1" applyProtection="1">
      <alignment horizontal="left" vertical="top" wrapText="1"/>
    </xf>
    <xf numFmtId="0" fontId="82" fillId="0" borderId="0" xfId="0" applyFont="1" applyAlignment="1" applyProtection="1"/>
    <xf numFmtId="0" fontId="82" fillId="0" borderId="0" xfId="0" applyFont="1" applyProtection="1"/>
    <xf numFmtId="0" fontId="74" fillId="0" borderId="0" xfId="0" applyFont="1" applyAlignment="1" applyProtection="1">
      <alignment horizontal="center" vertical="center"/>
    </xf>
    <xf numFmtId="0" fontId="77" fillId="0" borderId="0" xfId="0" applyFont="1" applyAlignment="1" applyProtection="1">
      <alignment horizontal="center" vertical="center"/>
    </xf>
    <xf numFmtId="0" fontId="76" fillId="0" borderId="0" xfId="0" applyFont="1" applyAlignment="1" applyProtection="1">
      <alignment horizontal="center" vertical="center"/>
    </xf>
    <xf numFmtId="0" fontId="18" fillId="0" borderId="0" xfId="0" applyFont="1" applyAlignment="1" applyProtection="1">
      <alignment horizontal="center"/>
    </xf>
    <xf numFmtId="0" fontId="21" fillId="0" borderId="0" xfId="0" applyFont="1" applyAlignment="1" applyProtection="1">
      <alignment horizontal="center" vertical="center"/>
    </xf>
    <xf numFmtId="0" fontId="81" fillId="0" borderId="0" xfId="0" applyFont="1" applyAlignment="1" applyProtection="1">
      <alignment horizontal="center" vertical="center"/>
    </xf>
    <xf numFmtId="0" fontId="79" fillId="0" borderId="0" xfId="0" applyFont="1" applyAlignment="1" applyProtection="1">
      <alignment horizontal="center" vertical="center"/>
    </xf>
    <xf numFmtId="0" fontId="83" fillId="0" borderId="0" xfId="0" applyFont="1" applyAlignment="1" applyProtection="1">
      <alignment horizontal="center" vertical="center"/>
    </xf>
    <xf numFmtId="0" fontId="80" fillId="0" borderId="0" xfId="0" applyFont="1" applyAlignment="1" applyProtection="1">
      <alignment horizontal="center" vertical="center"/>
    </xf>
    <xf numFmtId="0" fontId="75" fillId="0" borderId="0" xfId="0" applyFont="1" applyAlignment="1" applyProtection="1">
      <alignment horizontal="center" vertical="center" wrapText="1"/>
    </xf>
    <xf numFmtId="0" fontId="84" fillId="0" borderId="0" xfId="0" applyFont="1" applyAlignment="1" applyProtection="1">
      <alignment vertical="center"/>
    </xf>
    <xf numFmtId="0" fontId="10" fillId="0" borderId="0" xfId="0" applyFont="1" applyAlignment="1">
      <alignment horizontal="left" wrapText="1" indent="1"/>
    </xf>
    <xf numFmtId="0" fontId="52" fillId="11" borderId="3" xfId="0" applyFont="1" applyFill="1" applyBorder="1" applyAlignment="1" applyProtection="1">
      <alignment horizontal="left" vertical="center" indent="1"/>
    </xf>
    <xf numFmtId="0" fontId="85" fillId="11" borderId="0" xfId="2" applyFont="1" applyFill="1" applyAlignment="1">
      <alignment vertical="center"/>
    </xf>
    <xf numFmtId="0" fontId="86" fillId="11" borderId="0" xfId="2" applyFont="1" applyFill="1"/>
    <xf numFmtId="0" fontId="86" fillId="0" borderId="0" xfId="2" applyFont="1"/>
    <xf numFmtId="0" fontId="27" fillId="11" borderId="0" xfId="2" applyFill="1"/>
    <xf numFmtId="0" fontId="87" fillId="11" borderId="0" xfId="2" applyFont="1" applyFill="1" applyAlignment="1">
      <alignment vertical="center"/>
    </xf>
    <xf numFmtId="0" fontId="87" fillId="11" borderId="0" xfId="2" applyFont="1" applyFill="1"/>
    <xf numFmtId="0" fontId="27" fillId="0" borderId="0" xfId="2"/>
    <xf numFmtId="0" fontId="87" fillId="11" borderId="3" xfId="2" applyFont="1" applyFill="1" applyBorder="1" applyAlignment="1">
      <alignment horizontal="center" vertical="center"/>
    </xf>
    <xf numFmtId="0" fontId="87" fillId="11" borderId="0" xfId="2" applyFont="1" applyFill="1" applyAlignment="1">
      <alignment horizontal="center" vertical="center"/>
    </xf>
    <xf numFmtId="0" fontId="87" fillId="11" borderId="3" xfId="2" applyFont="1" applyFill="1" applyBorder="1" applyAlignment="1">
      <alignment horizontal="left" vertical="center"/>
    </xf>
    <xf numFmtId="0" fontId="87" fillId="0" borderId="0" xfId="2" applyFont="1" applyAlignment="1">
      <alignment horizontal="center" vertical="center"/>
    </xf>
    <xf numFmtId="0" fontId="87" fillId="11" borderId="0" xfId="2" applyFont="1" applyFill="1" applyAlignment="1">
      <alignment horizontal="left" vertical="center"/>
    </xf>
    <xf numFmtId="0" fontId="87" fillId="0" borderId="0" xfId="2" applyFont="1" applyAlignment="1">
      <alignment horizontal="left" vertical="center"/>
    </xf>
    <xf numFmtId="0" fontId="42" fillId="11" borderId="0" xfId="2" applyFont="1" applyFill="1" applyAlignment="1">
      <alignment horizontal="right" vertical="top"/>
    </xf>
    <xf numFmtId="0" fontId="68" fillId="11" borderId="0" xfId="0" applyFont="1" applyFill="1" applyProtection="1"/>
    <xf numFmtId="179" fontId="68" fillId="11" borderId="0" xfId="0" applyNumberFormat="1" applyFont="1" applyFill="1" applyAlignment="1" applyProtection="1">
      <alignment horizontal="right" vertical="top"/>
    </xf>
    <xf numFmtId="0" fontId="40" fillId="0" borderId="96" xfId="0" applyFont="1" applyFill="1" applyBorder="1" applyAlignment="1" applyProtection="1">
      <alignment horizontal="center" vertical="center"/>
    </xf>
    <xf numFmtId="0" fontId="40" fillId="11" borderId="0" xfId="0" applyFont="1" applyFill="1" applyAlignment="1" applyProtection="1">
      <alignment horizontal="left" vertical="center"/>
    </xf>
    <xf numFmtId="0" fontId="87" fillId="17" borderId="3" xfId="2" applyFont="1" applyFill="1" applyBorder="1" applyAlignment="1">
      <alignment horizontal="center" vertical="center"/>
    </xf>
    <xf numFmtId="0" fontId="87" fillId="17" borderId="3" xfId="2" applyFont="1" applyFill="1" applyBorder="1" applyAlignment="1">
      <alignment horizontal="left" vertical="center"/>
    </xf>
    <xf numFmtId="0" fontId="45" fillId="11" borderId="0" xfId="0" applyFont="1" applyFill="1" applyBorder="1" applyAlignment="1" applyProtection="1">
      <alignment vertical="top"/>
    </xf>
    <xf numFmtId="0" fontId="0" fillId="11" borderId="0" xfId="0" applyFill="1" applyAlignment="1">
      <alignment horizontal="left" vertical="center" wrapText="1"/>
    </xf>
    <xf numFmtId="179" fontId="68" fillId="11" borderId="0" xfId="0" applyNumberFormat="1" applyFont="1" applyFill="1" applyAlignment="1" applyProtection="1">
      <alignment horizontal="right" vertical="top" wrapText="1"/>
    </xf>
    <xf numFmtId="0" fontId="15" fillId="11" borderId="0" xfId="0" applyFont="1" applyFill="1" applyAlignment="1" applyProtection="1">
      <alignment horizontal="center" vertical="center"/>
    </xf>
    <xf numFmtId="0" fontId="91" fillId="0" borderId="0" xfId="0" applyFont="1" applyAlignment="1" applyProtection="1">
      <alignment vertical="center"/>
    </xf>
    <xf numFmtId="0" fontId="30" fillId="0" borderId="0" xfId="0" applyFont="1" applyAlignment="1">
      <alignment horizontal="left" vertical="center" indent="1"/>
    </xf>
    <xf numFmtId="176" fontId="10" fillId="0" borderId="0" xfId="0" applyNumberFormat="1" applyFont="1" applyAlignment="1">
      <alignment horizontal="left" vertical="center" indent="1"/>
    </xf>
    <xf numFmtId="0" fontId="40" fillId="0" borderId="0" xfId="0" applyFont="1" applyFill="1" applyProtection="1"/>
    <xf numFmtId="0" fontId="18" fillId="0" borderId="0" xfId="0" applyFont="1" applyFill="1" applyProtection="1"/>
    <xf numFmtId="178" fontId="18" fillId="0" borderId="74" xfId="0" applyNumberFormat="1" applyFont="1" applyFill="1" applyBorder="1" applyAlignment="1" applyProtection="1">
      <alignment horizontal="center" vertical="center"/>
    </xf>
    <xf numFmtId="1" fontId="18" fillId="0" borderId="77" xfId="0" applyNumberFormat="1" applyFont="1" applyFill="1" applyBorder="1" applyAlignment="1" applyProtection="1">
      <alignment horizontal="center" vertical="center"/>
    </xf>
    <xf numFmtId="179" fontId="40" fillId="0" borderId="0" xfId="0" applyNumberFormat="1" applyFont="1" applyFill="1" applyAlignment="1" applyProtection="1">
      <alignment horizontal="right" vertical="top"/>
    </xf>
    <xf numFmtId="1" fontId="18" fillId="0" borderId="74" xfId="0" applyNumberFormat="1" applyFont="1" applyFill="1" applyBorder="1" applyAlignment="1" applyProtection="1">
      <alignment horizontal="center" vertical="center"/>
    </xf>
    <xf numFmtId="179" fontId="40" fillId="0" borderId="0" xfId="0" applyNumberFormat="1" applyFont="1" applyFill="1" applyAlignment="1" applyProtection="1">
      <alignment horizontal="right" vertical="top" wrapText="1"/>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21" borderId="20" xfId="0" applyFont="1" applyFill="1" applyBorder="1" applyAlignment="1">
      <alignment horizontal="left" vertical="center" wrapText="1" shrinkToFit="1"/>
    </xf>
    <xf numFmtId="0" fontId="12" fillId="21" borderId="21" xfId="0" applyFont="1" applyFill="1" applyBorder="1" applyAlignment="1">
      <alignment horizontal="left" vertical="center" wrapText="1" shrinkToFit="1"/>
    </xf>
    <xf numFmtId="0" fontId="12" fillId="21" borderId="6" xfId="0" applyFont="1" applyFill="1" applyBorder="1" applyAlignment="1">
      <alignment horizontal="left" vertical="center" wrapText="1" shrinkToFit="1"/>
    </xf>
    <xf numFmtId="0" fontId="13" fillId="21" borderId="73" xfId="0" applyFont="1" applyFill="1" applyBorder="1" applyAlignment="1">
      <alignment horizontal="left" vertical="center" wrapText="1" shrinkToFit="1"/>
    </xf>
    <xf numFmtId="0" fontId="13" fillId="21" borderId="78" xfId="0" applyFont="1" applyFill="1" applyBorder="1" applyAlignment="1">
      <alignment horizontal="left" vertical="center" wrapText="1" shrinkToFit="1"/>
    </xf>
    <xf numFmtId="0" fontId="13" fillId="21" borderId="76" xfId="0" applyFont="1" applyFill="1" applyBorder="1" applyAlignment="1">
      <alignment horizontal="left" vertical="center" wrapText="1" shrinkToFit="1"/>
    </xf>
    <xf numFmtId="0" fontId="13" fillId="21" borderId="72" xfId="0" applyFont="1" applyFill="1" applyBorder="1" applyAlignment="1">
      <alignment horizontal="left" vertical="center" wrapText="1" shrinkToFit="1"/>
    </xf>
    <xf numFmtId="0" fontId="13" fillId="21" borderId="70" xfId="0" applyFont="1" applyFill="1" applyBorder="1" applyAlignment="1">
      <alignment horizontal="left" vertical="center" wrapText="1" shrinkToFit="1"/>
    </xf>
    <xf numFmtId="0" fontId="13" fillId="21" borderId="71" xfId="0" applyFont="1" applyFill="1" applyBorder="1" applyAlignment="1">
      <alignment horizontal="left" vertical="center" wrapText="1" shrinkToFit="1"/>
    </xf>
    <xf numFmtId="177" fontId="26" fillId="3" borderId="0" xfId="0" applyNumberFormat="1" applyFont="1" applyFill="1" applyBorder="1" applyAlignment="1">
      <alignment horizontal="center" vertical="center"/>
    </xf>
    <xf numFmtId="177" fontId="26" fillId="3" borderId="13" xfId="0" applyNumberFormat="1" applyFont="1" applyFill="1" applyBorder="1" applyAlignment="1">
      <alignment horizontal="center" vertical="center"/>
    </xf>
    <xf numFmtId="0" fontId="3" fillId="3" borderId="23" xfId="0" applyFont="1" applyFill="1" applyBorder="1" applyAlignment="1">
      <alignment horizontal="right" vertical="center"/>
    </xf>
    <xf numFmtId="0" fontId="3" fillId="3" borderId="18" xfId="0" applyFont="1" applyFill="1" applyBorder="1" applyAlignment="1">
      <alignment horizontal="right" vertical="center"/>
    </xf>
    <xf numFmtId="176" fontId="5" fillId="11" borderId="80" xfId="0" applyNumberFormat="1" applyFont="1" applyFill="1" applyBorder="1" applyAlignment="1" applyProtection="1">
      <alignment horizontal="left" vertical="center" indent="2"/>
      <protection locked="0"/>
    </xf>
    <xf numFmtId="176" fontId="5" fillId="11" borderId="81" xfId="0" applyNumberFormat="1" applyFont="1" applyFill="1" applyBorder="1" applyAlignment="1" applyProtection="1">
      <alignment horizontal="left" vertical="center" indent="2"/>
      <protection locked="0"/>
    </xf>
    <xf numFmtId="176" fontId="5" fillId="11" borderId="2" xfId="0" applyNumberFormat="1" applyFont="1" applyFill="1" applyBorder="1" applyAlignment="1" applyProtection="1">
      <alignment horizontal="left" vertical="center" indent="2"/>
      <protection locked="0"/>
    </xf>
    <xf numFmtId="0" fontId="3" fillId="4" borderId="27"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20" xfId="0" applyFont="1" applyFill="1" applyBorder="1" applyAlignment="1">
      <alignment horizontal="left" vertical="center" shrinkToFit="1"/>
    </xf>
    <xf numFmtId="0" fontId="3" fillId="3" borderId="21" xfId="0" applyFont="1" applyFill="1" applyBorder="1" applyAlignment="1">
      <alignment horizontal="left" vertical="center" shrinkToFit="1"/>
    </xf>
    <xf numFmtId="0" fontId="3" fillId="3" borderId="6" xfId="0" applyFont="1" applyFill="1" applyBorder="1" applyAlignment="1">
      <alignment horizontal="left" vertical="center" shrinkToFit="1"/>
    </xf>
    <xf numFmtId="0" fontId="3" fillId="3" borderId="6" xfId="0" applyFont="1" applyFill="1" applyBorder="1" applyAlignment="1">
      <alignment horizontal="left" vertical="center" indent="1" shrinkToFit="1"/>
    </xf>
    <xf numFmtId="0" fontId="3" fillId="3" borderId="3" xfId="0" applyFont="1" applyFill="1" applyBorder="1" applyAlignment="1">
      <alignment horizontal="left" vertical="center" indent="1" shrinkToFit="1"/>
    </xf>
    <xf numFmtId="38" fontId="6" fillId="11" borderId="80" xfId="1" applyFont="1" applyFill="1" applyBorder="1" applyAlignment="1" applyProtection="1">
      <alignment horizontal="right" vertical="center" indent="3"/>
      <protection locked="0"/>
    </xf>
    <xf numFmtId="38" fontId="6" fillId="11" borderId="81" xfId="1" applyFont="1" applyFill="1" applyBorder="1" applyAlignment="1" applyProtection="1">
      <alignment horizontal="right" vertical="center" indent="3"/>
      <protection locked="0"/>
    </xf>
    <xf numFmtId="38" fontId="10" fillId="21" borderId="23" xfId="1" applyFont="1" applyFill="1" applyBorder="1" applyAlignment="1" applyProtection="1">
      <alignment horizontal="right" vertical="center" indent="3"/>
      <protection locked="0"/>
    </xf>
    <xf numFmtId="38" fontId="10" fillId="21" borderId="18" xfId="1" applyFont="1" applyFill="1" applyBorder="1" applyAlignment="1" applyProtection="1">
      <alignment horizontal="right" vertical="center" indent="3"/>
      <protection locked="0"/>
    </xf>
    <xf numFmtId="0" fontId="3" fillId="3" borderId="3" xfId="0" applyFont="1" applyFill="1" applyBorder="1" applyAlignment="1">
      <alignment horizontal="left" vertical="center" shrinkToFit="1"/>
    </xf>
    <xf numFmtId="0" fontId="3" fillId="3" borderId="29" xfId="0" applyFont="1" applyFill="1" applyBorder="1" applyAlignment="1">
      <alignment horizontal="left" vertical="center" shrinkToFit="1"/>
    </xf>
    <xf numFmtId="0" fontId="13" fillId="21" borderId="20" xfId="0" applyFont="1" applyFill="1" applyBorder="1" applyAlignment="1">
      <alignment horizontal="left" vertical="center" wrapText="1" shrinkToFit="1"/>
    </xf>
    <xf numFmtId="0" fontId="13" fillId="21" borderId="21" xfId="0" applyFont="1" applyFill="1" applyBorder="1" applyAlignment="1">
      <alignment horizontal="left" vertical="center" wrapText="1" shrinkToFit="1"/>
    </xf>
    <xf numFmtId="0" fontId="13" fillId="21" borderId="6" xfId="0" applyFont="1" applyFill="1" applyBorder="1" applyAlignment="1">
      <alignment horizontal="left" vertical="center" wrapText="1" shrinkToFit="1"/>
    </xf>
    <xf numFmtId="0" fontId="3" fillId="3" borderId="3" xfId="0" applyFont="1" applyFill="1" applyBorder="1" applyAlignment="1">
      <alignment horizontal="left" vertical="center" indent="1"/>
    </xf>
    <xf numFmtId="0" fontId="3" fillId="3" borderId="29" xfId="0" applyFont="1" applyFill="1" applyBorder="1" applyAlignment="1">
      <alignment horizontal="left" vertical="center" indent="1"/>
    </xf>
    <xf numFmtId="0" fontId="3" fillId="21" borderId="20" xfId="0" applyFont="1" applyFill="1" applyBorder="1" applyAlignment="1" applyProtection="1">
      <alignment horizontal="center" vertical="center"/>
      <protection locked="0"/>
    </xf>
    <xf numFmtId="0" fontId="3" fillId="21" borderId="21" xfId="0" applyFont="1" applyFill="1" applyBorder="1" applyAlignment="1" applyProtection="1">
      <alignment horizontal="center" vertical="center"/>
      <protection locked="0"/>
    </xf>
    <xf numFmtId="0" fontId="3" fillId="21" borderId="6" xfId="0" applyFont="1" applyFill="1" applyBorder="1" applyAlignment="1" applyProtection="1">
      <alignment horizontal="center" vertical="center"/>
      <protection locked="0"/>
    </xf>
    <xf numFmtId="58" fontId="3" fillId="21" borderId="20" xfId="0" applyNumberFormat="1" applyFont="1" applyFill="1" applyBorder="1" applyAlignment="1" applyProtection="1">
      <alignment horizontal="center" vertical="center"/>
      <protection locked="0"/>
    </xf>
    <xf numFmtId="58" fontId="3" fillId="21" borderId="21" xfId="0" applyNumberFormat="1" applyFont="1" applyFill="1" applyBorder="1" applyAlignment="1" applyProtection="1">
      <alignment horizontal="center" vertical="center"/>
      <protection locked="0"/>
    </xf>
    <xf numFmtId="58" fontId="3" fillId="21" borderId="6" xfId="0" applyNumberFormat="1" applyFont="1" applyFill="1" applyBorder="1" applyAlignment="1" applyProtection="1">
      <alignment horizontal="center" vertical="center"/>
      <protection locked="0"/>
    </xf>
    <xf numFmtId="181" fontId="3" fillId="3" borderId="20" xfId="0" applyNumberFormat="1" applyFont="1" applyFill="1" applyBorder="1" applyAlignment="1" applyProtection="1">
      <alignment horizontal="center" vertical="center"/>
      <protection locked="0"/>
    </xf>
    <xf numFmtId="181" fontId="3" fillId="3" borderId="21" xfId="0" applyNumberFormat="1" applyFont="1" applyFill="1" applyBorder="1" applyAlignment="1" applyProtection="1">
      <alignment horizontal="center" vertical="center"/>
      <protection locked="0"/>
    </xf>
    <xf numFmtId="181" fontId="3" fillId="3" borderId="6" xfId="0" applyNumberFormat="1" applyFont="1" applyFill="1" applyBorder="1" applyAlignment="1" applyProtection="1">
      <alignment horizontal="center" vertical="center"/>
      <protection locked="0"/>
    </xf>
    <xf numFmtId="182" fontId="3" fillId="3" borderId="22" xfId="0" applyNumberFormat="1" applyFont="1" applyFill="1" applyBorder="1" applyAlignment="1" applyProtection="1">
      <alignment horizontal="center" vertical="center"/>
      <protection locked="0"/>
    </xf>
    <xf numFmtId="182" fontId="3" fillId="3" borderId="10" xfId="0" applyNumberFormat="1" applyFont="1" applyFill="1" applyBorder="1" applyAlignment="1" applyProtection="1">
      <alignment horizontal="center" vertical="center"/>
      <protection locked="0"/>
    </xf>
    <xf numFmtId="182" fontId="3" fillId="3" borderId="19" xfId="0" applyNumberFormat="1" applyFont="1" applyFill="1" applyBorder="1" applyAlignment="1" applyProtection="1">
      <alignment horizontal="center" vertical="center"/>
      <protection locked="0"/>
    </xf>
    <xf numFmtId="0" fontId="5" fillId="7" borderId="171" xfId="0" applyFont="1" applyFill="1" applyBorder="1" applyAlignment="1" applyProtection="1">
      <alignment horizontal="center" vertical="center"/>
      <protection locked="0"/>
    </xf>
    <xf numFmtId="0" fontId="5" fillId="7" borderId="173" xfId="0" applyFont="1" applyFill="1" applyBorder="1" applyAlignment="1" applyProtection="1">
      <alignment horizontal="center" vertical="center"/>
      <protection locked="0"/>
    </xf>
    <xf numFmtId="0" fontId="5" fillId="7" borderId="172" xfId="0" applyFont="1" applyFill="1" applyBorder="1" applyAlignment="1" applyProtection="1">
      <alignment horizontal="center" vertical="center"/>
      <protection locked="0"/>
    </xf>
    <xf numFmtId="0" fontId="19" fillId="3" borderId="111" xfId="0" applyFont="1" applyFill="1" applyBorder="1" applyAlignment="1" applyProtection="1">
      <alignment horizontal="center" vertical="center"/>
    </xf>
    <xf numFmtId="0" fontId="19" fillId="3" borderId="112" xfId="0" applyFont="1" applyFill="1" applyBorder="1" applyAlignment="1" applyProtection="1">
      <alignment horizontal="center" vertical="center"/>
    </xf>
    <xf numFmtId="0" fontId="3" fillId="3" borderId="2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47" xfId="0" applyFont="1" applyFill="1" applyBorder="1" applyAlignment="1">
      <alignment horizontal="left" vertical="center" indent="1"/>
    </xf>
    <xf numFmtId="0" fontId="3" fillId="3" borderId="20" xfId="0" applyFont="1" applyFill="1" applyBorder="1" applyAlignment="1">
      <alignment vertical="center" shrinkToFit="1"/>
    </xf>
    <xf numFmtId="0" fontId="3" fillId="3" borderId="21" xfId="0" applyFont="1" applyFill="1" applyBorder="1" applyAlignment="1">
      <alignment vertical="center" shrinkToFit="1"/>
    </xf>
    <xf numFmtId="0" fontId="3" fillId="3" borderId="47" xfId="0" applyFont="1" applyFill="1" applyBorder="1" applyAlignment="1">
      <alignment vertical="center" shrinkToFit="1"/>
    </xf>
    <xf numFmtId="0" fontId="19" fillId="21" borderId="111" xfId="0" applyFont="1" applyFill="1" applyBorder="1" applyAlignment="1" applyProtection="1">
      <alignment horizontal="right" vertical="center" shrinkToFit="1"/>
    </xf>
    <xf numFmtId="0" fontId="19" fillId="21" borderId="112" xfId="0" applyFont="1" applyFill="1" applyBorder="1" applyAlignment="1" applyProtection="1">
      <alignment horizontal="right" vertical="center" shrinkToFit="1"/>
    </xf>
    <xf numFmtId="0" fontId="3" fillId="3" borderId="3" xfId="0" applyFont="1" applyFill="1" applyBorder="1" applyAlignment="1">
      <alignment horizontal="center"/>
    </xf>
    <xf numFmtId="0" fontId="0" fillId="0" borderId="21" xfId="0" applyBorder="1" applyAlignment="1">
      <alignment horizontal="left" vertical="center" wrapText="1" shrinkToFit="1"/>
    </xf>
    <xf numFmtId="0" fontId="0" fillId="0" borderId="6" xfId="0" applyBorder="1" applyAlignment="1">
      <alignment horizontal="left" vertical="center" wrapText="1" shrinkToFit="1"/>
    </xf>
    <xf numFmtId="0" fontId="0" fillId="0" borderId="21" xfId="0" applyBorder="1" applyAlignment="1">
      <alignment horizontal="left" vertical="center" indent="1"/>
    </xf>
    <xf numFmtId="0" fontId="0" fillId="0" borderId="47" xfId="0" applyBorder="1" applyAlignment="1">
      <alignment horizontal="left" vertical="center" indent="1"/>
    </xf>
    <xf numFmtId="0" fontId="3" fillId="4" borderId="110" xfId="0" applyFont="1" applyFill="1" applyBorder="1" applyAlignment="1">
      <alignment horizontal="left" vertical="center"/>
    </xf>
    <xf numFmtId="0" fontId="3" fillId="4" borderId="15" xfId="0" applyFont="1" applyFill="1" applyBorder="1" applyAlignment="1">
      <alignment horizontal="left" vertical="center"/>
    </xf>
    <xf numFmtId="0" fontId="3" fillId="4" borderId="2" xfId="0" applyFont="1" applyFill="1" applyBorder="1" applyAlignment="1">
      <alignment horizontal="left" vertical="center"/>
    </xf>
    <xf numFmtId="0" fontId="3" fillId="3" borderId="77" xfId="0" applyFont="1" applyFill="1" applyBorder="1" applyAlignment="1">
      <alignment horizontal="left" vertical="center" indent="1"/>
    </xf>
    <xf numFmtId="0" fontId="3" fillId="3" borderId="146" xfId="0" applyFont="1" applyFill="1" applyBorder="1" applyAlignment="1">
      <alignment horizontal="left" vertical="center" indent="1"/>
    </xf>
    <xf numFmtId="0" fontId="3" fillId="3" borderId="22" xfId="0" applyFont="1" applyFill="1" applyBorder="1" applyAlignment="1">
      <alignment vertical="center" shrinkToFit="1"/>
    </xf>
    <xf numFmtId="0" fontId="3" fillId="3" borderId="10" xfId="0" applyFont="1" applyFill="1" applyBorder="1" applyAlignment="1">
      <alignment vertical="center" shrinkToFit="1"/>
    </xf>
    <xf numFmtId="0" fontId="3" fillId="3" borderId="31" xfId="0" applyFont="1" applyFill="1" applyBorder="1" applyAlignment="1">
      <alignment vertical="center" shrinkToFit="1"/>
    </xf>
    <xf numFmtId="0" fontId="0" fillId="0" borderId="23" xfId="0" applyBorder="1" applyAlignment="1">
      <alignment vertical="center" shrinkToFit="1"/>
    </xf>
    <xf numFmtId="0" fontId="0" fillId="0" borderId="18" xfId="0" applyBorder="1" applyAlignment="1">
      <alignment vertical="center" shrinkToFit="1"/>
    </xf>
    <xf numFmtId="0" fontId="0" fillId="0" borderId="30" xfId="0" applyBorder="1" applyAlignment="1">
      <alignment vertical="center" shrinkToFit="1"/>
    </xf>
    <xf numFmtId="0" fontId="3" fillId="3" borderId="74" xfId="0" applyFont="1" applyFill="1" applyBorder="1" applyAlignment="1">
      <alignment horizontal="left" vertical="center" indent="1"/>
    </xf>
    <xf numFmtId="0" fontId="3" fillId="3" borderId="90" xfId="0" applyFont="1" applyFill="1" applyBorder="1" applyAlignment="1">
      <alignment horizontal="left" vertical="center" indent="1"/>
    </xf>
    <xf numFmtId="0" fontId="3" fillId="4" borderId="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3" fillId="9" borderId="24" xfId="0" applyFont="1" applyFill="1" applyBorder="1" applyAlignment="1">
      <alignment horizontal="center" vertical="center"/>
    </xf>
    <xf numFmtId="0" fontId="3" fillId="9" borderId="0" xfId="0" applyFont="1" applyFill="1" applyBorder="1" applyAlignment="1">
      <alignment horizontal="center" vertical="center"/>
    </xf>
    <xf numFmtId="0" fontId="19" fillId="2" borderId="3" xfId="0" applyFont="1" applyFill="1" applyBorder="1" applyAlignment="1">
      <alignment horizontal="left" vertical="center" indent="1"/>
    </xf>
    <xf numFmtId="0" fontId="19" fillId="3" borderId="7" xfId="0" applyFont="1" applyFill="1" applyBorder="1" applyAlignment="1">
      <alignment horizontal="left" vertical="center" indent="1"/>
    </xf>
    <xf numFmtId="0" fontId="19" fillId="3" borderId="3" xfId="0" applyFont="1" applyFill="1" applyBorder="1" applyAlignment="1">
      <alignment horizontal="left" vertical="center" indent="1"/>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3" fillId="3" borderId="14" xfId="0" applyFont="1" applyFill="1" applyBorder="1" applyAlignment="1">
      <alignment horizontal="left" vertical="center" indent="1"/>
    </xf>
    <xf numFmtId="0" fontId="3" fillId="3" borderId="22" xfId="0" applyFont="1" applyFill="1" applyBorder="1" applyAlignment="1">
      <alignment horizontal="left" vertical="center"/>
    </xf>
    <xf numFmtId="0" fontId="3" fillId="3" borderId="10" xfId="0" applyFont="1" applyFill="1" applyBorder="1" applyAlignment="1">
      <alignment horizontal="left" vertical="center"/>
    </xf>
    <xf numFmtId="0" fontId="3" fillId="3" borderId="31" xfId="0" applyFont="1" applyFill="1" applyBorder="1" applyAlignment="1">
      <alignment horizontal="left" vertical="center"/>
    </xf>
    <xf numFmtId="0" fontId="3" fillId="3" borderId="23" xfId="0" applyFont="1" applyFill="1" applyBorder="1" applyAlignment="1">
      <alignment horizontal="left" vertical="center"/>
    </xf>
    <xf numFmtId="0" fontId="3" fillId="3" borderId="18" xfId="0" applyFont="1" applyFill="1" applyBorder="1" applyAlignment="1">
      <alignment horizontal="left" vertical="center"/>
    </xf>
    <xf numFmtId="0" fontId="3" fillId="3" borderId="30" xfId="0" applyFont="1" applyFill="1" applyBorder="1" applyAlignment="1">
      <alignment horizontal="left" vertical="center"/>
    </xf>
    <xf numFmtId="0" fontId="3" fillId="3" borderId="47" xfId="0" applyFont="1" applyFill="1" applyBorder="1" applyAlignment="1">
      <alignment horizontal="left" vertical="center" shrinkToFit="1"/>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37" xfId="0" applyFont="1" applyFill="1" applyBorder="1" applyAlignment="1">
      <alignment horizontal="left" vertical="center"/>
    </xf>
    <xf numFmtId="0" fontId="7" fillId="3" borderId="6" xfId="0" applyFont="1" applyFill="1" applyBorder="1" applyAlignment="1">
      <alignment horizontal="left" vertical="center"/>
    </xf>
    <xf numFmtId="0" fontId="7" fillId="3" borderId="3" xfId="0" applyFont="1" applyFill="1" applyBorder="1" applyAlignment="1">
      <alignment horizontal="left" vertical="center"/>
    </xf>
    <xf numFmtId="0" fontId="7" fillId="3" borderId="29" xfId="0" applyFont="1" applyFill="1" applyBorder="1" applyAlignment="1">
      <alignment horizontal="left" vertical="center"/>
    </xf>
    <xf numFmtId="0" fontId="19" fillId="3" borderId="3" xfId="0" applyFont="1" applyFill="1" applyBorder="1" applyAlignment="1">
      <alignment horizontal="left" vertical="center"/>
    </xf>
    <xf numFmtId="0" fontId="19" fillId="3" borderId="29" xfId="0" applyFont="1" applyFill="1" applyBorder="1" applyAlignment="1">
      <alignment horizontal="left" vertical="center"/>
    </xf>
    <xf numFmtId="0" fontId="3" fillId="3" borderId="6" xfId="0" applyFont="1" applyFill="1" applyBorder="1" applyAlignment="1">
      <alignment horizontal="left"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168" xfId="0" applyFont="1" applyFill="1" applyBorder="1" applyAlignment="1">
      <alignment horizontal="center" vertical="center"/>
    </xf>
    <xf numFmtId="176" fontId="5" fillId="11" borderId="80" xfId="0" applyNumberFormat="1" applyFont="1" applyFill="1" applyBorder="1" applyAlignment="1">
      <alignment horizontal="left" vertical="center" indent="2"/>
    </xf>
    <xf numFmtId="176" fontId="5" fillId="11" borderId="81" xfId="0" applyNumberFormat="1" applyFont="1" applyFill="1" applyBorder="1" applyAlignment="1">
      <alignment horizontal="left" vertical="center" indent="2"/>
    </xf>
    <xf numFmtId="176" fontId="5" fillId="11" borderId="86" xfId="0" applyNumberFormat="1" applyFont="1" applyFill="1" applyBorder="1" applyAlignment="1">
      <alignment horizontal="left" vertical="center" indent="2"/>
    </xf>
    <xf numFmtId="0" fontId="5" fillId="11" borderId="80" xfId="0" applyFont="1" applyFill="1" applyBorder="1" applyAlignment="1" applyProtection="1">
      <alignment horizontal="left" vertical="center" indent="2"/>
      <protection locked="0"/>
    </xf>
    <xf numFmtId="0" fontId="5" fillId="11" borderId="81" xfId="0" applyFont="1" applyFill="1" applyBorder="1" applyAlignment="1" applyProtection="1">
      <alignment horizontal="left" vertical="center" indent="2"/>
      <protection locked="0"/>
    </xf>
    <xf numFmtId="0" fontId="5" fillId="11" borderId="86" xfId="0" applyFont="1" applyFill="1" applyBorder="1" applyAlignment="1" applyProtection="1">
      <alignment horizontal="left" vertical="center" indent="2"/>
      <protection locked="0"/>
    </xf>
    <xf numFmtId="0" fontId="5" fillId="11" borderId="5" xfId="0" applyFont="1" applyFill="1" applyBorder="1" applyAlignment="1" applyProtection="1">
      <alignment horizontal="left" vertical="center" indent="2"/>
      <protection locked="0"/>
    </xf>
    <xf numFmtId="0" fontId="5" fillId="11" borderId="16" xfId="0" applyFont="1" applyFill="1" applyBorder="1" applyAlignment="1" applyProtection="1">
      <alignment horizontal="left" vertical="center" indent="2"/>
      <protection locked="0"/>
    </xf>
    <xf numFmtId="0" fontId="5" fillId="11" borderId="9" xfId="0" applyFont="1" applyFill="1" applyBorder="1" applyAlignment="1" applyProtection="1">
      <alignment horizontal="left" vertical="center" indent="2"/>
      <protection locked="0"/>
    </xf>
    <xf numFmtId="0" fontId="5" fillId="7" borderId="174"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175" xfId="0" applyFont="1" applyFill="1" applyBorder="1" applyAlignment="1" applyProtection="1">
      <alignment horizontal="center" vertical="center"/>
      <protection locked="0"/>
    </xf>
    <xf numFmtId="0" fontId="3" fillId="3" borderId="13" xfId="0" applyFont="1" applyFill="1" applyBorder="1" applyAlignment="1">
      <alignment horizontal="left" vertical="center" indent="3"/>
    </xf>
    <xf numFmtId="0" fontId="3" fillId="3" borderId="11" xfId="0" applyFont="1" applyFill="1" applyBorder="1" applyAlignment="1">
      <alignment horizontal="left" vertical="center" indent="3"/>
    </xf>
    <xf numFmtId="176" fontId="5" fillId="11" borderId="81" xfId="0" applyNumberFormat="1" applyFont="1" applyFill="1" applyBorder="1" applyAlignment="1" applyProtection="1">
      <alignment horizontal="center" vertical="center"/>
      <protection locked="0"/>
    </xf>
    <xf numFmtId="176" fontId="5" fillId="11" borderId="86" xfId="0" applyNumberFormat="1" applyFont="1" applyFill="1" applyBorder="1" applyAlignment="1" applyProtection="1">
      <alignment horizontal="center" vertical="center"/>
      <protection locked="0"/>
    </xf>
    <xf numFmtId="49" fontId="5" fillId="11" borderId="80" xfId="0" applyNumberFormat="1" applyFont="1" applyFill="1" applyBorder="1" applyAlignment="1">
      <alignment horizontal="center" vertical="center"/>
    </xf>
    <xf numFmtId="49" fontId="5" fillId="11" borderId="86" xfId="0" applyNumberFormat="1" applyFont="1" applyFill="1" applyBorder="1" applyAlignment="1">
      <alignment horizontal="center" vertical="center"/>
    </xf>
    <xf numFmtId="177" fontId="35" fillId="3" borderId="18" xfId="0" applyNumberFormat="1" applyFont="1" applyFill="1" applyBorder="1" applyAlignment="1">
      <alignment horizontal="center" vertical="top"/>
    </xf>
    <xf numFmtId="177" fontId="35" fillId="3" borderId="17" xfId="0" applyNumberFormat="1" applyFont="1" applyFill="1" applyBorder="1" applyAlignment="1">
      <alignment horizontal="center" vertical="top"/>
    </xf>
    <xf numFmtId="177" fontId="35" fillId="3" borderId="23" xfId="0" applyNumberFormat="1" applyFont="1" applyFill="1" applyBorder="1" applyAlignment="1">
      <alignment horizontal="center" vertical="top"/>
    </xf>
    <xf numFmtId="176" fontId="3" fillId="21" borderId="22" xfId="0" applyNumberFormat="1" applyFont="1" applyFill="1" applyBorder="1" applyAlignment="1" applyProtection="1">
      <alignment horizontal="center" vertical="center"/>
      <protection locked="0"/>
    </xf>
    <xf numFmtId="176" fontId="3" fillId="21" borderId="10" xfId="0" applyNumberFormat="1" applyFont="1" applyFill="1" applyBorder="1" applyAlignment="1" applyProtection="1">
      <alignment horizontal="center" vertical="center"/>
      <protection locked="0"/>
    </xf>
    <xf numFmtId="176" fontId="3" fillId="21" borderId="0" xfId="0" applyNumberFormat="1" applyFont="1" applyFill="1" applyBorder="1" applyAlignment="1" applyProtection="1">
      <alignment horizontal="center" vertical="center"/>
      <protection locked="0"/>
    </xf>
    <xf numFmtId="0" fontId="3" fillId="8" borderId="43" xfId="0" applyFont="1" applyFill="1" applyBorder="1" applyAlignment="1">
      <alignment horizontal="center" vertical="center" shrinkToFit="1"/>
    </xf>
    <xf numFmtId="0" fontId="3" fillId="8" borderId="44" xfId="0" applyFont="1" applyFill="1" applyBorder="1" applyAlignment="1">
      <alignment horizontal="center" vertical="center" shrinkToFit="1"/>
    </xf>
    <xf numFmtId="0" fontId="3" fillId="8" borderId="46" xfId="0" applyFont="1" applyFill="1" applyBorder="1" applyAlignment="1">
      <alignment horizontal="center" vertical="center" shrinkToFit="1"/>
    </xf>
    <xf numFmtId="0" fontId="3" fillId="4" borderId="52" xfId="0" applyFont="1" applyFill="1" applyBorder="1" applyAlignment="1">
      <alignment horizontal="center" vertical="center"/>
    </xf>
    <xf numFmtId="0" fontId="3" fillId="3" borderId="11" xfId="0" applyFont="1" applyFill="1" applyBorder="1" applyAlignment="1">
      <alignment horizontal="left" vertical="center" indent="1"/>
    </xf>
    <xf numFmtId="0" fontId="3" fillId="3" borderId="109" xfId="0" applyFont="1" applyFill="1" applyBorder="1" applyAlignment="1">
      <alignment horizontal="left" vertical="center" indent="1"/>
    </xf>
    <xf numFmtId="0" fontId="3" fillId="3" borderId="37" xfId="0" applyFont="1" applyFill="1" applyBorder="1" applyAlignment="1">
      <alignment horizontal="left" vertical="center" indent="1"/>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5" xfId="0" applyFont="1" applyFill="1" applyBorder="1" applyAlignment="1">
      <alignment horizontal="center"/>
    </xf>
    <xf numFmtId="0" fontId="3" fillId="3" borderId="22" xfId="0" applyFont="1" applyFill="1" applyBorder="1" applyAlignment="1">
      <alignment horizontal="left" vertical="center" wrapText="1"/>
    </xf>
    <xf numFmtId="38" fontId="3" fillId="21" borderId="20" xfId="1" applyFont="1" applyFill="1" applyBorder="1" applyAlignment="1" applyProtection="1">
      <alignment horizontal="center" vertical="center"/>
      <protection locked="0"/>
    </xf>
    <xf numFmtId="38" fontId="3" fillId="21" borderId="21" xfId="1" applyFont="1" applyFill="1" applyBorder="1" applyAlignment="1" applyProtection="1">
      <alignment horizontal="center" vertical="center"/>
      <protection locked="0"/>
    </xf>
    <xf numFmtId="38" fontId="3" fillId="21" borderId="6" xfId="1" applyFont="1" applyFill="1" applyBorder="1" applyAlignment="1" applyProtection="1">
      <alignment horizontal="center" vertical="center"/>
      <protection locked="0"/>
    </xf>
    <xf numFmtId="0" fontId="19" fillId="21" borderId="20" xfId="0" applyFont="1" applyFill="1" applyBorder="1" applyAlignment="1" applyProtection="1">
      <alignment horizontal="center" vertical="center" shrinkToFit="1"/>
      <protection locked="0"/>
    </xf>
    <xf numFmtId="0" fontId="19" fillId="21" borderId="21" xfId="0" applyFont="1" applyFill="1" applyBorder="1" applyAlignment="1" applyProtection="1">
      <alignment horizontal="center" vertical="center" shrinkToFit="1"/>
      <protection locked="0"/>
    </xf>
    <xf numFmtId="0" fontId="19" fillId="21" borderId="6" xfId="0" applyFont="1" applyFill="1" applyBorder="1" applyAlignment="1" applyProtection="1">
      <alignment horizontal="center" vertical="center" shrinkToFit="1"/>
      <protection locked="0"/>
    </xf>
    <xf numFmtId="0" fontId="3" fillId="12" borderId="169" xfId="0" applyFont="1" applyFill="1" applyBorder="1" applyAlignment="1">
      <alignment horizontal="center" vertical="center"/>
    </xf>
    <xf numFmtId="0" fontId="19" fillId="3" borderId="111" xfId="0" applyFont="1" applyFill="1" applyBorder="1" applyAlignment="1" applyProtection="1">
      <alignment horizontal="right" vertical="center"/>
    </xf>
    <xf numFmtId="0" fontId="19" fillId="3" borderId="112" xfId="0" applyFont="1" applyFill="1" applyBorder="1" applyAlignment="1" applyProtection="1">
      <alignment horizontal="right" vertical="center"/>
    </xf>
    <xf numFmtId="0" fontId="3" fillId="12" borderId="152" xfId="0" applyFont="1" applyFill="1" applyBorder="1" applyAlignment="1">
      <alignment horizontal="center" vertical="center"/>
    </xf>
    <xf numFmtId="0" fontId="3" fillId="12" borderId="17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13" fillId="21" borderId="72" xfId="0" applyFont="1" applyFill="1" applyBorder="1" applyAlignment="1">
      <alignment horizontal="left" vertical="center" wrapText="1" indent="1" shrinkToFit="1"/>
    </xf>
    <xf numFmtId="0" fontId="13" fillId="21" borderId="70" xfId="0" applyFont="1" applyFill="1" applyBorder="1" applyAlignment="1">
      <alignment horizontal="left" vertical="center" wrapText="1" indent="1" shrinkToFit="1"/>
    </xf>
    <xf numFmtId="0" fontId="13" fillId="21" borderId="147" xfId="0" applyFont="1" applyFill="1" applyBorder="1" applyAlignment="1">
      <alignment horizontal="center" vertical="center" wrapText="1" shrinkToFit="1"/>
    </xf>
    <xf numFmtId="0" fontId="13" fillId="21" borderId="148" xfId="0" applyFont="1" applyFill="1" applyBorder="1" applyAlignment="1">
      <alignment horizontal="center" vertical="center" wrapText="1" shrinkToFit="1"/>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176" fontId="5" fillId="13" borderId="64" xfId="0" applyNumberFormat="1" applyFont="1" applyFill="1" applyBorder="1" applyAlignment="1" applyProtection="1">
      <alignment horizontal="left" vertical="center" indent="1" shrinkToFit="1"/>
      <protection locked="0"/>
    </xf>
    <xf numFmtId="176" fontId="5" fillId="13" borderId="65" xfId="0" applyNumberFormat="1" applyFont="1" applyFill="1" applyBorder="1" applyAlignment="1" applyProtection="1">
      <alignment horizontal="left" vertical="center" indent="1" shrinkToFit="1"/>
      <protection locked="0"/>
    </xf>
    <xf numFmtId="176" fontId="5" fillId="13" borderId="68" xfId="0" applyNumberFormat="1" applyFont="1" applyFill="1" applyBorder="1" applyAlignment="1" applyProtection="1">
      <alignment horizontal="left" vertical="center" indent="1" shrinkToFit="1"/>
      <protection locked="0"/>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176" fontId="30" fillId="0" borderId="0" xfId="0" applyNumberFormat="1" applyFont="1" applyFill="1" applyBorder="1" applyAlignment="1">
      <alignment horizontal="left" vertical="top" wrapText="1" indent="1"/>
    </xf>
    <xf numFmtId="176" fontId="30" fillId="0" borderId="12" xfId="0" applyNumberFormat="1" applyFont="1" applyFill="1" applyBorder="1" applyAlignment="1">
      <alignment horizontal="left" vertical="top" wrapText="1" indent="1"/>
    </xf>
    <xf numFmtId="0" fontId="3" fillId="3" borderId="48" xfId="0" applyFont="1" applyFill="1" applyBorder="1" applyAlignment="1">
      <alignment horizontal="center"/>
    </xf>
    <xf numFmtId="0" fontId="3" fillId="3" borderId="49" xfId="0" applyFont="1" applyFill="1" applyBorder="1" applyAlignment="1">
      <alignment horizontal="center"/>
    </xf>
    <xf numFmtId="0" fontId="3" fillId="3" borderId="51" xfId="0" applyFont="1" applyFill="1" applyBorder="1" applyAlignment="1">
      <alignment horizontal="center"/>
    </xf>
    <xf numFmtId="0" fontId="3" fillId="3" borderId="64" xfId="0" applyFont="1" applyFill="1" applyBorder="1" applyAlignment="1">
      <alignment horizontal="center"/>
    </xf>
    <xf numFmtId="0" fontId="3" fillId="3" borderId="65" xfId="0" applyFont="1" applyFill="1" applyBorder="1" applyAlignment="1">
      <alignment horizontal="center"/>
    </xf>
    <xf numFmtId="0" fontId="3" fillId="3" borderId="66" xfId="0" applyFont="1" applyFill="1" applyBorder="1" applyAlignment="1">
      <alignment horizontal="center"/>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indent="1"/>
    </xf>
    <xf numFmtId="176" fontId="10" fillId="0" borderId="0" xfId="0" applyNumberFormat="1" applyFont="1" applyAlignment="1">
      <alignment horizontal="left" vertical="top" wrapText="1" indent="1"/>
    </xf>
    <xf numFmtId="176" fontId="10" fillId="0" borderId="12" xfId="0" applyNumberFormat="1" applyFont="1" applyBorder="1" applyAlignment="1">
      <alignment horizontal="left" vertical="top" wrapText="1" indent="1"/>
    </xf>
    <xf numFmtId="0" fontId="10" fillId="0" borderId="0" xfId="0" applyFont="1" applyFill="1" applyBorder="1" applyAlignment="1">
      <alignment horizontal="left" vertical="center" wrapText="1"/>
    </xf>
    <xf numFmtId="0" fontId="0" fillId="0" borderId="0" xfId="0" applyAlignment="1">
      <alignment wrapText="1"/>
    </xf>
    <xf numFmtId="0" fontId="12" fillId="0" borderId="24" xfId="0" applyFont="1" applyFill="1" applyBorder="1" applyAlignment="1">
      <alignment horizontal="center" vertical="top"/>
    </xf>
    <xf numFmtId="0" fontId="0" fillId="0" borderId="24" xfId="0" applyBorder="1" applyAlignment="1">
      <alignment horizontal="center" vertical="top"/>
    </xf>
    <xf numFmtId="0" fontId="10" fillId="0" borderId="0" xfId="0" applyFont="1" applyFill="1" applyBorder="1" applyAlignment="1" applyProtection="1">
      <alignment horizontal="left" vertical="center" wrapText="1" indent="1"/>
    </xf>
    <xf numFmtId="0" fontId="0" fillId="0" borderId="0" xfId="0" applyAlignment="1">
      <alignment horizontal="left" vertical="center" wrapText="1"/>
    </xf>
    <xf numFmtId="0" fontId="0" fillId="0" borderId="12" xfId="0" applyBorder="1" applyAlignment="1">
      <alignment horizontal="left" vertical="center" wrapText="1"/>
    </xf>
    <xf numFmtId="0" fontId="3" fillId="3" borderId="152" xfId="0" applyFont="1" applyFill="1" applyBorder="1" applyAlignment="1">
      <alignment horizontal="left" vertical="center"/>
    </xf>
    <xf numFmtId="0" fontId="3" fillId="3" borderId="153" xfId="0" applyFont="1" applyFill="1" applyBorder="1" applyAlignment="1">
      <alignment horizontal="left" vertical="center"/>
    </xf>
    <xf numFmtId="0" fontId="3" fillId="3" borderId="154" xfId="0" applyFont="1" applyFill="1" applyBorder="1" applyAlignment="1">
      <alignment horizontal="left" vertical="center"/>
    </xf>
    <xf numFmtId="0" fontId="13" fillId="21" borderId="73" xfId="0" applyFont="1" applyFill="1" applyBorder="1" applyAlignment="1">
      <alignment horizontal="left" vertical="center" wrapText="1" indent="1" shrinkToFit="1"/>
    </xf>
    <xf numFmtId="0" fontId="13" fillId="21" borderId="78" xfId="0" applyFont="1" applyFill="1" applyBorder="1" applyAlignment="1">
      <alignment horizontal="left" vertical="center" wrapText="1" indent="1" shrinkToFit="1"/>
    </xf>
    <xf numFmtId="0" fontId="3" fillId="3" borderId="73" xfId="0" applyFont="1" applyFill="1" applyBorder="1" applyAlignment="1">
      <alignment horizontal="left" vertical="center"/>
    </xf>
    <xf numFmtId="0" fontId="3" fillId="3" borderId="78" xfId="0" applyFont="1" applyFill="1" applyBorder="1" applyAlignment="1">
      <alignment horizontal="left" vertical="center"/>
    </xf>
    <xf numFmtId="0" fontId="3" fillId="3" borderId="79" xfId="0" applyFont="1" applyFill="1" applyBorder="1" applyAlignment="1">
      <alignment horizontal="left" vertical="center"/>
    </xf>
    <xf numFmtId="0" fontId="13" fillId="3" borderId="20" xfId="0" applyFont="1" applyFill="1" applyBorder="1" applyAlignment="1">
      <alignment horizontal="left" vertical="center" wrapText="1" shrinkToFit="1"/>
    </xf>
    <xf numFmtId="0" fontId="13" fillId="3" borderId="21" xfId="0" applyFont="1" applyFill="1" applyBorder="1" applyAlignment="1">
      <alignment horizontal="left" vertical="center" wrapText="1" shrinkToFit="1"/>
    </xf>
    <xf numFmtId="0" fontId="13" fillId="3" borderId="6" xfId="0" applyFont="1" applyFill="1" applyBorder="1" applyAlignment="1">
      <alignment horizontal="left" vertical="center" wrapText="1" shrinkToFi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7" xfId="0" applyFont="1" applyFill="1" applyBorder="1" applyAlignment="1">
      <alignment horizontal="center" vertical="center"/>
    </xf>
    <xf numFmtId="0" fontId="13" fillId="3" borderId="42" xfId="0" applyFont="1" applyFill="1" applyBorder="1" applyAlignment="1">
      <alignment horizontal="left" vertical="center" wrapText="1" shrinkToFit="1"/>
    </xf>
    <xf numFmtId="0" fontId="13" fillId="3" borderId="16" xfId="0" applyFont="1" applyFill="1" applyBorder="1" applyAlignment="1">
      <alignment horizontal="left" vertical="center" wrapText="1" shrinkToFit="1"/>
    </xf>
    <xf numFmtId="0" fontId="13" fillId="3" borderId="176" xfId="0" applyFont="1" applyFill="1" applyBorder="1" applyAlignment="1">
      <alignment horizontal="left" vertical="center" wrapText="1" shrinkToFit="1"/>
    </xf>
    <xf numFmtId="0" fontId="3" fillId="3" borderId="4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54" xfId="0" applyFont="1" applyFill="1" applyBorder="1" applyAlignment="1">
      <alignment horizontal="center" vertical="center" wrapText="1"/>
    </xf>
    <xf numFmtId="0" fontId="3" fillId="3" borderId="7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0" xfId="0" applyFont="1" applyFill="1" applyBorder="1" applyAlignment="1">
      <alignment horizontal="left" vertical="center"/>
    </xf>
    <xf numFmtId="0" fontId="3" fillId="3" borderId="12" xfId="0" applyFont="1" applyFill="1" applyBorder="1" applyAlignment="1">
      <alignment horizontal="left" vertical="center"/>
    </xf>
    <xf numFmtId="0" fontId="3" fillId="3" borderId="3" xfId="0" applyFont="1" applyFill="1" applyBorder="1" applyAlignment="1">
      <alignment vertical="center" shrinkToFit="1"/>
    </xf>
    <xf numFmtId="0" fontId="3" fillId="3" borderId="29" xfId="0" applyFont="1" applyFill="1" applyBorder="1" applyAlignment="1">
      <alignment vertical="center" shrinkToFit="1"/>
    </xf>
    <xf numFmtId="0" fontId="3" fillId="3" borderId="48" xfId="0" applyFont="1" applyFill="1" applyBorder="1" applyAlignment="1">
      <alignment horizontal="left" vertical="center" indent="1"/>
    </xf>
    <xf numFmtId="0" fontId="3" fillId="3" borderId="49" xfId="0" applyFont="1" applyFill="1" applyBorder="1" applyAlignment="1">
      <alignment horizontal="left" vertical="center" indent="1"/>
    </xf>
    <xf numFmtId="0" fontId="3" fillId="3" borderId="51"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143" xfId="0" applyFont="1" applyFill="1" applyBorder="1" applyAlignment="1">
      <alignment horizontal="left" vertical="center" indent="1"/>
    </xf>
    <xf numFmtId="0" fontId="40" fillId="0" borderId="0" xfId="0" applyFont="1" applyFill="1" applyAlignment="1" applyProtection="1">
      <alignment vertical="top" wrapText="1"/>
    </xf>
    <xf numFmtId="0" fontId="73" fillId="0" borderId="0" xfId="0" applyFont="1" applyFill="1" applyAlignment="1">
      <alignment vertical="top" wrapText="1"/>
    </xf>
    <xf numFmtId="0" fontId="48" fillId="0" borderId="24" xfId="0" applyFont="1" applyBorder="1" applyAlignment="1" applyProtection="1">
      <alignment vertical="center"/>
    </xf>
    <xf numFmtId="0" fontId="18" fillId="0" borderId="147" xfId="0" applyNumberFormat="1" applyFont="1" applyFill="1" applyBorder="1" applyAlignment="1" applyProtection="1">
      <alignment horizontal="center" vertical="center"/>
    </xf>
    <xf numFmtId="0" fontId="18" fillId="0" borderId="149" xfId="0" applyNumberFormat="1" applyFont="1" applyFill="1" applyBorder="1" applyAlignment="1" applyProtection="1">
      <alignment horizontal="center" vertical="center"/>
    </xf>
    <xf numFmtId="0" fontId="18" fillId="0" borderId="148" xfId="0" applyNumberFormat="1" applyFont="1" applyFill="1" applyBorder="1" applyAlignment="1" applyProtection="1">
      <alignment horizontal="center" vertical="center"/>
    </xf>
    <xf numFmtId="0" fontId="18" fillId="0" borderId="177"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8" fillId="0" borderId="179"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78" xfId="0" applyFont="1" applyBorder="1" applyAlignment="1" applyProtection="1">
      <alignment horizontal="left" vertical="center" wrapText="1"/>
    </xf>
    <xf numFmtId="0" fontId="18" fillId="0" borderId="18"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40" fillId="11" borderId="24" xfId="0" applyFont="1" applyFill="1" applyBorder="1" applyAlignment="1" applyProtection="1">
      <alignment horizontal="left" vertical="center" wrapText="1"/>
    </xf>
    <xf numFmtId="0" fontId="0" fillId="0" borderId="0" xfId="0" applyFont="1" applyBorder="1" applyAlignment="1">
      <alignment horizontal="left" vertical="center"/>
    </xf>
    <xf numFmtId="0" fontId="0" fillId="0" borderId="13" xfId="0" applyFont="1" applyBorder="1" applyAlignment="1">
      <alignment horizontal="left" vertical="center"/>
    </xf>
    <xf numFmtId="0" fontId="0" fillId="0" borderId="24" xfId="0" applyFont="1" applyBorder="1" applyAlignment="1">
      <alignment horizontal="left" vertical="center" wrapText="1"/>
    </xf>
    <xf numFmtId="0" fontId="40" fillId="10" borderId="22" xfId="0" applyFont="1" applyFill="1" applyBorder="1" applyAlignment="1" applyProtection="1">
      <alignment horizontal="left" vertical="center" wrapText="1"/>
    </xf>
    <xf numFmtId="0" fontId="40" fillId="10" borderId="10" xfId="0" applyFont="1" applyFill="1" applyBorder="1" applyAlignment="1" applyProtection="1">
      <alignment horizontal="left" vertical="center" wrapText="1"/>
    </xf>
    <xf numFmtId="0" fontId="40" fillId="10" borderId="19" xfId="0" applyFont="1" applyFill="1" applyBorder="1" applyAlignment="1" applyProtection="1">
      <alignment horizontal="left" vertical="center" wrapText="1"/>
    </xf>
    <xf numFmtId="0" fontId="40" fillId="10" borderId="24" xfId="0" applyFont="1" applyFill="1" applyBorder="1" applyAlignment="1" applyProtection="1">
      <alignment horizontal="left" vertical="center" wrapText="1"/>
    </xf>
    <xf numFmtId="0" fontId="40" fillId="10" borderId="0" xfId="0" applyFont="1" applyFill="1" applyBorder="1" applyAlignment="1" applyProtection="1">
      <alignment horizontal="left" vertical="center" wrapText="1"/>
    </xf>
    <xf numFmtId="0" fontId="40" fillId="10" borderId="13" xfId="0" applyFont="1" applyFill="1" applyBorder="1" applyAlignment="1" applyProtection="1">
      <alignment horizontal="left" vertical="center" wrapText="1"/>
    </xf>
    <xf numFmtId="0" fontId="40" fillId="10" borderId="23" xfId="0" applyFont="1" applyFill="1" applyBorder="1" applyAlignment="1" applyProtection="1">
      <alignment horizontal="left" vertical="center" wrapText="1"/>
    </xf>
    <xf numFmtId="0" fontId="40" fillId="10" borderId="18" xfId="0" applyFont="1" applyFill="1" applyBorder="1" applyAlignment="1" applyProtection="1">
      <alignment horizontal="left" vertical="center" wrapText="1"/>
    </xf>
    <xf numFmtId="0" fontId="40"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wrapText="1" indent="1"/>
    </xf>
    <xf numFmtId="0" fontId="18" fillId="10" borderId="70" xfId="0" applyFont="1" applyFill="1" applyBorder="1" applyAlignment="1" applyProtection="1">
      <alignment horizontal="left" vertical="center" wrapText="1" indent="1"/>
    </xf>
    <xf numFmtId="0" fontId="18" fillId="10" borderId="71" xfId="0" applyFont="1" applyFill="1" applyBorder="1" applyAlignment="1" applyProtection="1">
      <alignment horizontal="left" vertical="center" wrapText="1" indent="1"/>
    </xf>
    <xf numFmtId="0" fontId="18" fillId="10" borderId="3" xfId="0" applyFont="1" applyFill="1" applyBorder="1" applyAlignment="1" applyProtection="1">
      <alignment horizontal="center" vertical="center"/>
    </xf>
    <xf numFmtId="0" fontId="18" fillId="10" borderId="87" xfId="0" applyFont="1" applyFill="1" applyBorder="1" applyAlignment="1" applyProtection="1">
      <alignment horizontal="left" vertical="center" wrapText="1" indent="1"/>
    </xf>
    <xf numFmtId="0" fontId="18" fillId="10" borderId="88" xfId="0" applyFont="1" applyFill="1" applyBorder="1" applyAlignment="1" applyProtection="1">
      <alignment horizontal="left" vertical="center" wrapText="1" indent="1"/>
    </xf>
    <xf numFmtId="0" fontId="18" fillId="10" borderId="89" xfId="0" applyFont="1" applyFill="1" applyBorder="1" applyAlignment="1" applyProtection="1">
      <alignment horizontal="left" vertical="center" wrapText="1" indent="1"/>
    </xf>
    <xf numFmtId="0" fontId="18" fillId="10" borderId="73" xfId="0" applyFont="1" applyFill="1" applyBorder="1" applyAlignment="1" applyProtection="1">
      <alignment horizontal="left" vertical="center" wrapText="1" indent="1"/>
    </xf>
    <xf numFmtId="0" fontId="18" fillId="10" borderId="78" xfId="0" applyFont="1" applyFill="1" applyBorder="1" applyAlignment="1" applyProtection="1">
      <alignment horizontal="left" vertical="center" wrapText="1" indent="1"/>
    </xf>
    <xf numFmtId="0" fontId="18" fillId="10" borderId="76" xfId="0" applyFont="1" applyFill="1" applyBorder="1" applyAlignment="1" applyProtection="1">
      <alignment horizontal="left" vertical="center" wrapText="1" indent="1"/>
    </xf>
    <xf numFmtId="0" fontId="18" fillId="11" borderId="0" xfId="0" applyFont="1" applyFill="1" applyAlignment="1" applyProtection="1">
      <alignment horizontal="left" vertical="top" wrapText="1"/>
    </xf>
    <xf numFmtId="0" fontId="18" fillId="0" borderId="177" xfId="0" applyFont="1" applyFill="1" applyBorder="1" applyAlignment="1" applyProtection="1">
      <alignment horizontal="left" vertical="center" wrapText="1"/>
    </xf>
    <xf numFmtId="0" fontId="18" fillId="0" borderId="10"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178"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0" fillId="0" borderId="0" xfId="0" applyAlignment="1">
      <alignment horizontal="left" vertical="top" wrapText="1"/>
    </xf>
    <xf numFmtId="0" fontId="18" fillId="10" borderId="0" xfId="0" applyFont="1" applyFill="1" applyAlignment="1" applyProtection="1">
      <alignment horizontal="left" vertical="top" wrapText="1"/>
    </xf>
    <xf numFmtId="0" fontId="18" fillId="11" borderId="0" xfId="0" applyFont="1" applyFill="1" applyAlignment="1" applyProtection="1">
      <alignment vertical="top"/>
    </xf>
    <xf numFmtId="0" fontId="40" fillId="11" borderId="138" xfId="0" applyFont="1" applyFill="1" applyBorder="1" applyAlignment="1" applyProtection="1">
      <alignment horizontal="left" vertical="center" wrapText="1"/>
    </xf>
    <xf numFmtId="0" fontId="40" fillId="11" borderId="139" xfId="0" applyFont="1" applyFill="1" applyBorder="1" applyAlignment="1" applyProtection="1">
      <alignment horizontal="left" vertical="center" wrapText="1"/>
    </xf>
    <xf numFmtId="0" fontId="40" fillId="11" borderId="150" xfId="0" applyFont="1" applyFill="1" applyBorder="1" applyAlignment="1" applyProtection="1">
      <alignment horizontal="left" vertical="center" wrapText="1"/>
    </xf>
    <xf numFmtId="0" fontId="40" fillId="11" borderId="151" xfId="0" applyFont="1" applyFill="1" applyBorder="1" applyAlignment="1" applyProtection="1">
      <alignment horizontal="left" vertical="center" wrapText="1"/>
    </xf>
    <xf numFmtId="0" fontId="40" fillId="11" borderId="140" xfId="0" applyFont="1" applyFill="1" applyBorder="1" applyAlignment="1" applyProtection="1">
      <alignment horizontal="left" vertical="center" wrapText="1"/>
    </xf>
    <xf numFmtId="0" fontId="40" fillId="11" borderId="141" xfId="0" applyFont="1" applyFill="1" applyBorder="1" applyAlignment="1" applyProtection="1">
      <alignment horizontal="left" vertical="center" wrapText="1"/>
    </xf>
    <xf numFmtId="0" fontId="18" fillId="10" borderId="73" xfId="0" applyFont="1" applyFill="1" applyBorder="1" applyAlignment="1" applyProtection="1">
      <alignment horizontal="left" vertical="center" indent="1"/>
    </xf>
    <xf numFmtId="0" fontId="18" fillId="10" borderId="78" xfId="0" applyFont="1" applyFill="1" applyBorder="1" applyAlignment="1" applyProtection="1">
      <alignment horizontal="left" vertical="center" indent="1"/>
    </xf>
    <xf numFmtId="0" fontId="18" fillId="10" borderId="76" xfId="0" applyFont="1" applyFill="1" applyBorder="1" applyAlignment="1" applyProtection="1">
      <alignment horizontal="left" vertical="center" indent="1"/>
    </xf>
    <xf numFmtId="0" fontId="40" fillId="0" borderId="22" xfId="0" applyFont="1" applyBorder="1" applyAlignment="1" applyProtection="1">
      <alignment horizontal="left" vertical="center" wrapText="1"/>
    </xf>
    <xf numFmtId="0" fontId="40" fillId="0" borderId="10" xfId="0" applyFont="1" applyBorder="1" applyAlignment="1" applyProtection="1">
      <alignment horizontal="left" vertical="center" wrapText="1"/>
    </xf>
    <xf numFmtId="0" fontId="40" fillId="0" borderId="19" xfId="0" applyFont="1" applyBorder="1" applyAlignment="1" applyProtection="1">
      <alignment horizontal="left" vertical="center" wrapText="1"/>
    </xf>
    <xf numFmtId="0" fontId="40" fillId="0" borderId="24" xfId="0" applyFont="1" applyBorder="1" applyAlignment="1" applyProtection="1">
      <alignment horizontal="left" vertical="center" wrapText="1"/>
    </xf>
    <xf numFmtId="0" fontId="40" fillId="0" borderId="0" xfId="0" applyFont="1" applyBorder="1" applyAlignment="1" applyProtection="1">
      <alignment horizontal="left" vertical="center" wrapText="1"/>
    </xf>
    <xf numFmtId="0" fontId="40" fillId="0" borderId="13" xfId="0" applyFont="1" applyBorder="1" applyAlignment="1" applyProtection="1">
      <alignment horizontal="left" vertical="center" wrapText="1"/>
    </xf>
    <xf numFmtId="0" fontId="40" fillId="0" borderId="23" xfId="0" applyFont="1" applyBorder="1" applyAlignment="1" applyProtection="1">
      <alignment horizontal="left" vertical="center" wrapText="1"/>
    </xf>
    <xf numFmtId="0" fontId="40" fillId="0" borderId="18" xfId="0" applyFont="1" applyBorder="1" applyAlignment="1" applyProtection="1">
      <alignment horizontal="left" vertical="center" wrapText="1"/>
    </xf>
    <xf numFmtId="0" fontId="40" fillId="0" borderId="17" xfId="0" applyFont="1" applyBorder="1" applyAlignment="1" applyProtection="1">
      <alignment horizontal="left" vertical="center" wrapText="1"/>
    </xf>
    <xf numFmtId="0" fontId="18" fillId="0" borderId="72" xfId="0" applyFont="1" applyBorder="1" applyAlignment="1" applyProtection="1">
      <alignment horizontal="left" vertical="center" wrapText="1" indent="1"/>
    </xf>
    <xf numFmtId="0" fontId="18" fillId="0" borderId="70" xfId="0" applyFont="1" applyBorder="1" applyAlignment="1" applyProtection="1">
      <alignment horizontal="left" vertical="center" wrapText="1" indent="1"/>
    </xf>
    <xf numFmtId="0" fontId="18" fillId="0" borderId="71" xfId="0" applyFont="1" applyBorder="1" applyAlignment="1" applyProtection="1">
      <alignment horizontal="left" vertical="center" wrapText="1" indent="1"/>
    </xf>
    <xf numFmtId="0" fontId="18" fillId="0" borderId="3" xfId="0" applyFont="1" applyBorder="1" applyAlignment="1" applyProtection="1">
      <alignment horizontal="center" vertical="center"/>
    </xf>
    <xf numFmtId="0" fontId="18" fillId="0" borderId="73" xfId="0" applyFont="1" applyBorder="1" applyAlignment="1" applyProtection="1">
      <alignment horizontal="left" vertical="center" wrapText="1" indent="1"/>
    </xf>
    <xf numFmtId="0" fontId="18" fillId="0" borderId="78" xfId="0" applyFont="1" applyBorder="1" applyAlignment="1" applyProtection="1">
      <alignment horizontal="left" vertical="center" wrapText="1" indent="1"/>
    </xf>
    <xf numFmtId="0" fontId="18" fillId="0" borderId="76"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8"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1" fontId="40" fillId="0" borderId="3" xfId="0" applyNumberFormat="1" applyFont="1" applyBorder="1" applyAlignment="1" applyProtection="1">
      <alignment horizontal="center" vertical="center"/>
    </xf>
    <xf numFmtId="0" fontId="40" fillId="0" borderId="3" xfId="0" applyFont="1" applyBorder="1" applyAlignment="1" applyProtection="1">
      <alignment horizontal="center" vertical="center"/>
    </xf>
    <xf numFmtId="0" fontId="40" fillId="0" borderId="77" xfId="0" applyFont="1" applyBorder="1" applyAlignment="1" applyProtection="1">
      <alignment horizontal="left" vertical="center" wrapText="1" indent="1"/>
    </xf>
    <xf numFmtId="0" fontId="40" fillId="0" borderId="74" xfId="0" applyFont="1" applyBorder="1" applyAlignment="1" applyProtection="1">
      <alignment horizontal="left" vertical="center" wrapText="1" indent="1"/>
    </xf>
    <xf numFmtId="0" fontId="40" fillId="0" borderId="96" xfId="0" applyFont="1" applyBorder="1" applyAlignment="1" applyProtection="1">
      <alignment horizontal="left" vertical="center" indent="1"/>
    </xf>
    <xf numFmtId="0" fontId="40" fillId="0" borderId="77" xfId="0" applyFont="1" applyBorder="1" applyAlignment="1" applyProtection="1">
      <alignment horizontal="left" vertical="center" indent="1"/>
    </xf>
    <xf numFmtId="0" fontId="18" fillId="10" borderId="74" xfId="0" applyFont="1" applyFill="1" applyBorder="1" applyAlignment="1" applyProtection="1">
      <alignment horizontal="left" vertical="center" wrapText="1" indent="1"/>
    </xf>
    <xf numFmtId="0" fontId="18" fillId="10" borderId="22" xfId="0" applyFont="1" applyFill="1" applyBorder="1" applyAlignment="1" applyProtection="1">
      <alignment horizontal="left" vertical="center" wrapText="1"/>
    </xf>
    <xf numFmtId="0" fontId="18" fillId="10" borderId="10" xfId="0" applyFont="1" applyFill="1" applyBorder="1" applyAlignment="1" applyProtection="1">
      <alignment horizontal="left" vertical="center" wrapText="1"/>
    </xf>
    <xf numFmtId="0" fontId="18" fillId="10" borderId="19" xfId="0" applyFont="1" applyFill="1" applyBorder="1" applyAlignment="1" applyProtection="1">
      <alignment horizontal="left" vertical="center" wrapText="1"/>
    </xf>
    <xf numFmtId="0" fontId="18" fillId="10" borderId="23" xfId="0" applyFont="1" applyFill="1" applyBorder="1" applyAlignment="1" applyProtection="1">
      <alignment horizontal="left" vertical="center" wrapText="1"/>
    </xf>
    <xf numFmtId="0" fontId="18" fillId="10" borderId="18" xfId="0" applyFont="1" applyFill="1" applyBorder="1" applyAlignment="1" applyProtection="1">
      <alignment horizontal="left" vertical="center" wrapText="1"/>
    </xf>
    <xf numFmtId="0" fontId="18" fillId="10" borderId="17" xfId="0" applyFont="1" applyFill="1" applyBorder="1" applyAlignment="1" applyProtection="1">
      <alignment horizontal="left" vertical="center" wrapText="1"/>
    </xf>
    <xf numFmtId="0" fontId="18" fillId="10" borderId="72" xfId="0" applyFont="1" applyFill="1" applyBorder="1" applyAlignment="1" applyProtection="1">
      <alignment horizontal="left" vertical="center" indent="1"/>
    </xf>
    <xf numFmtId="0" fontId="18" fillId="10" borderId="70" xfId="0" applyFont="1" applyFill="1" applyBorder="1" applyAlignment="1" applyProtection="1">
      <alignment horizontal="left" vertical="center" indent="1"/>
    </xf>
    <xf numFmtId="0" fontId="18" fillId="10" borderId="71" xfId="0" applyFont="1" applyFill="1" applyBorder="1" applyAlignment="1" applyProtection="1">
      <alignment horizontal="left" vertical="center" indent="1"/>
    </xf>
    <xf numFmtId="0" fontId="18" fillId="10" borderId="7" xfId="0" applyFont="1" applyFill="1" applyBorder="1" applyAlignment="1" applyProtection="1">
      <alignment horizontal="center" vertical="center"/>
    </xf>
    <xf numFmtId="0" fontId="18" fillId="10" borderId="14" xfId="0" applyFont="1" applyFill="1" applyBorder="1" applyAlignment="1" applyProtection="1">
      <alignment horizontal="center" vertical="center"/>
    </xf>
    <xf numFmtId="0" fontId="40" fillId="0" borderId="74" xfId="0" applyFont="1" applyBorder="1" applyAlignment="1" applyProtection="1">
      <alignment horizontal="left" vertical="center" indent="1"/>
    </xf>
    <xf numFmtId="0" fontId="40" fillId="11" borderId="0" xfId="0" applyFont="1" applyFill="1" applyBorder="1" applyAlignment="1" applyProtection="1">
      <alignment horizontal="left" vertical="center" wrapText="1"/>
    </xf>
    <xf numFmtId="0" fontId="40" fillId="11" borderId="13" xfId="0" applyFont="1" applyFill="1" applyBorder="1" applyAlignment="1" applyProtection="1">
      <alignment horizontal="left" vertical="center" wrapText="1"/>
    </xf>
    <xf numFmtId="0" fontId="40" fillId="11" borderId="23" xfId="0" applyFont="1" applyFill="1" applyBorder="1" applyAlignment="1" applyProtection="1">
      <alignment horizontal="left" vertical="center" wrapText="1"/>
    </xf>
    <xf numFmtId="0" fontId="40" fillId="11" borderId="18" xfId="0" applyFont="1" applyFill="1" applyBorder="1" applyAlignment="1" applyProtection="1">
      <alignment horizontal="left" vertical="center" wrapText="1"/>
    </xf>
    <xf numFmtId="0" fontId="40" fillId="11" borderId="17" xfId="0" applyFont="1" applyFill="1" applyBorder="1" applyAlignment="1" applyProtection="1">
      <alignment horizontal="left" vertical="center" wrapText="1"/>
    </xf>
    <xf numFmtId="0" fontId="40" fillId="0" borderId="22" xfId="0" applyFont="1" applyBorder="1" applyAlignment="1" applyProtection="1">
      <alignment horizontal="left" vertical="center"/>
    </xf>
    <xf numFmtId="0" fontId="40" fillId="0" borderId="10" xfId="0" applyFont="1" applyBorder="1" applyAlignment="1" applyProtection="1">
      <alignment horizontal="left" vertical="center"/>
    </xf>
    <xf numFmtId="0" fontId="40" fillId="0" borderId="19"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18" xfId="0" applyFont="1" applyBorder="1" applyAlignment="1" applyProtection="1">
      <alignment horizontal="left" vertical="center"/>
    </xf>
    <xf numFmtId="0" fontId="40" fillId="0" borderId="17" xfId="0" applyFont="1" applyBorder="1" applyAlignment="1" applyProtection="1">
      <alignment horizontal="left" vertical="center"/>
    </xf>
    <xf numFmtId="0" fontId="18" fillId="11" borderId="0" xfId="0" applyFont="1" applyFill="1" applyBorder="1" applyAlignment="1" applyProtection="1">
      <alignment horizontal="left" vertical="top" wrapText="1"/>
    </xf>
    <xf numFmtId="0" fontId="18" fillId="11" borderId="0" xfId="0" applyFont="1" applyFill="1" applyAlignment="1" applyProtection="1">
      <alignment vertical="top" wrapText="1"/>
    </xf>
    <xf numFmtId="0" fontId="40" fillId="11" borderId="22" xfId="0" applyFont="1" applyFill="1" applyBorder="1" applyAlignment="1" applyProtection="1">
      <alignment horizontal="left" vertical="center" shrinkToFit="1"/>
    </xf>
    <xf numFmtId="0" fontId="40" fillId="11" borderId="10" xfId="0" applyFont="1" applyFill="1" applyBorder="1" applyAlignment="1" applyProtection="1">
      <alignment horizontal="left" vertical="center" shrinkToFit="1"/>
    </xf>
    <xf numFmtId="0" fontId="40" fillId="11" borderId="19" xfId="0" applyFont="1" applyFill="1" applyBorder="1" applyAlignment="1" applyProtection="1">
      <alignment horizontal="left" vertical="center" shrinkToFit="1"/>
    </xf>
    <xf numFmtId="0" fontId="40" fillId="11" borderId="22" xfId="0" applyFont="1" applyFill="1" applyBorder="1" applyAlignment="1" applyProtection="1">
      <alignment horizontal="left" vertical="center" wrapText="1"/>
    </xf>
    <xf numFmtId="0" fontId="40" fillId="11" borderId="10"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wrapText="1"/>
    </xf>
    <xf numFmtId="0" fontId="73" fillId="0" borderId="24" xfId="0" applyFont="1" applyBorder="1" applyAlignment="1">
      <alignment horizontal="left" vertical="center"/>
    </xf>
    <xf numFmtId="0" fontId="73" fillId="0" borderId="0" xfId="0" applyFont="1" applyAlignment="1">
      <alignment horizontal="left" vertical="center"/>
    </xf>
    <xf numFmtId="0" fontId="73" fillId="0" borderId="13" xfId="0" applyFont="1" applyBorder="1" applyAlignment="1">
      <alignment horizontal="left" vertical="center"/>
    </xf>
    <xf numFmtId="0" fontId="0" fillId="0" borderId="18" xfId="0" applyFont="1" applyBorder="1" applyAlignment="1">
      <alignment vertical="center"/>
    </xf>
    <xf numFmtId="0" fontId="0" fillId="0" borderId="17" xfId="0" applyFont="1" applyBorder="1" applyAlignment="1">
      <alignment vertical="center"/>
    </xf>
    <xf numFmtId="0" fontId="18" fillId="0" borderId="22" xfId="0" applyFont="1" applyBorder="1" applyAlignment="1" applyProtection="1">
      <alignment horizontal="left" vertical="center"/>
    </xf>
    <xf numFmtId="0" fontId="18" fillId="0" borderId="10" xfId="0" applyFont="1" applyBorder="1" applyAlignment="1" applyProtection="1">
      <alignment horizontal="left" vertical="center"/>
    </xf>
    <xf numFmtId="0" fontId="18" fillId="0" borderId="19" xfId="0" applyFont="1" applyBorder="1" applyAlignment="1" applyProtection="1">
      <alignment horizontal="left" vertical="center"/>
    </xf>
    <xf numFmtId="0" fontId="0" fillId="0" borderId="23"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left" vertical="center"/>
    </xf>
    <xf numFmtId="0" fontId="18" fillId="10" borderId="147" xfId="0" applyNumberFormat="1" applyFont="1" applyFill="1" applyBorder="1" applyAlignment="1" applyProtection="1">
      <alignment horizontal="center" vertical="center"/>
    </xf>
    <xf numFmtId="0" fontId="18" fillId="10" borderId="148" xfId="0" applyNumberFormat="1" applyFont="1" applyFill="1" applyBorder="1" applyAlignment="1" applyProtection="1">
      <alignment horizontal="center" vertical="center"/>
    </xf>
    <xf numFmtId="0" fontId="18" fillId="10" borderId="177" xfId="0" applyFont="1" applyFill="1" applyBorder="1" applyAlignment="1" applyProtection="1">
      <alignment horizontal="left" vertical="center" wrapText="1"/>
    </xf>
    <xf numFmtId="0" fontId="18" fillId="10" borderId="178" xfId="0" applyFont="1" applyFill="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23" xfId="0" applyFont="1" applyBorder="1" applyAlignment="1" applyProtection="1">
      <alignment horizontal="lef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77" xfId="0" applyFont="1" applyBorder="1" applyAlignment="1" applyProtection="1">
      <alignment horizontal="left" vertical="center"/>
    </xf>
    <xf numFmtId="0" fontId="18" fillId="0" borderId="178" xfId="0" applyFont="1" applyBorder="1" applyAlignment="1" applyProtection="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79" xfId="0" applyBorder="1" applyAlignment="1">
      <alignment horizontal="left" vertical="center"/>
    </xf>
    <xf numFmtId="0" fontId="0" fillId="0" borderId="178" xfId="0" applyBorder="1" applyAlignment="1">
      <alignment horizontal="left" vertical="center"/>
    </xf>
    <xf numFmtId="0" fontId="0" fillId="0" borderId="149" xfId="0" applyFill="1" applyBorder="1" applyAlignment="1">
      <alignment horizontal="center" vertical="center"/>
    </xf>
    <xf numFmtId="0" fontId="0" fillId="0" borderId="148" xfId="0" applyFill="1" applyBorder="1" applyAlignment="1">
      <alignment horizontal="center" vertical="center"/>
    </xf>
    <xf numFmtId="0" fontId="0" fillId="0" borderId="24" xfId="0" applyFont="1" applyBorder="1" applyAlignment="1">
      <alignment horizontal="left" vertical="center"/>
    </xf>
    <xf numFmtId="0" fontId="0" fillId="0" borderId="0" xfId="0" applyFont="1" applyAlignment="1">
      <alignment horizontal="left" vertical="center"/>
    </xf>
    <xf numFmtId="0" fontId="18" fillId="0" borderId="179"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13" xfId="0" applyFont="1" applyBorder="1" applyAlignment="1" applyProtection="1">
      <alignment horizontal="left" vertical="center"/>
    </xf>
    <xf numFmtId="0" fontId="0" fillId="0" borderId="179" xfId="0" applyFont="1" applyBorder="1" applyAlignment="1"/>
    <xf numFmtId="0" fontId="0" fillId="0" borderId="0" xfId="0" applyFont="1" applyAlignment="1"/>
    <xf numFmtId="0" fontId="0" fillId="0" borderId="13" xfId="0" applyFont="1" applyBorder="1" applyAlignment="1"/>
    <xf numFmtId="0" fontId="0" fillId="0" borderId="178" xfId="0" applyFont="1" applyBorder="1" applyAlignment="1"/>
    <xf numFmtId="0" fontId="0" fillId="0" borderId="18" xfId="0" applyFont="1" applyBorder="1" applyAlignment="1"/>
    <xf numFmtId="0" fontId="0" fillId="0" borderId="17" xfId="0" applyFont="1" applyBorder="1" applyAlignment="1"/>
    <xf numFmtId="0" fontId="0" fillId="0" borderId="149" xfId="0" applyFont="1" applyFill="1" applyBorder="1" applyAlignment="1"/>
    <xf numFmtId="0" fontId="0" fillId="0" borderId="148" xfId="0" applyFont="1" applyFill="1" applyBorder="1" applyAlignment="1"/>
    <xf numFmtId="0" fontId="40" fillId="11" borderId="177" xfId="0" applyFont="1" applyFill="1" applyBorder="1" applyAlignment="1" applyProtection="1">
      <alignment horizontal="left" vertical="center" wrapText="1"/>
    </xf>
    <xf numFmtId="0" fontId="40" fillId="11" borderId="178" xfId="0" applyFont="1" applyFill="1" applyBorder="1" applyAlignment="1" applyProtection="1">
      <alignment horizontal="left" vertical="center" wrapText="1"/>
    </xf>
    <xf numFmtId="0" fontId="40" fillId="11" borderId="19" xfId="0" applyFont="1" applyFill="1" applyBorder="1" applyAlignment="1" applyProtection="1">
      <alignment horizontal="left" vertical="center"/>
    </xf>
    <xf numFmtId="0" fontId="40" fillId="11" borderId="7" xfId="0" applyFont="1" applyFill="1" applyBorder="1" applyAlignment="1" applyProtection="1">
      <alignment horizontal="left" vertical="center"/>
    </xf>
    <xf numFmtId="0" fontId="18" fillId="11" borderId="0" xfId="0" applyFont="1" applyFill="1" applyBorder="1" applyAlignment="1" applyProtection="1">
      <alignment horizontal="left"/>
    </xf>
    <xf numFmtId="0" fontId="18" fillId="10" borderId="0" xfId="0" applyFont="1" applyFill="1" applyBorder="1" applyAlignment="1" applyProtection="1">
      <alignment horizontal="left" vertical="top" wrapText="1"/>
    </xf>
    <xf numFmtId="1" fontId="18" fillId="10" borderId="3" xfId="0" applyNumberFormat="1" applyFont="1" applyFill="1" applyBorder="1" applyAlignment="1" applyProtection="1">
      <alignment horizontal="center" vertical="center"/>
    </xf>
    <xf numFmtId="0" fontId="18" fillId="10" borderId="77" xfId="0" applyFont="1" applyFill="1" applyBorder="1" applyAlignment="1" applyProtection="1">
      <alignment horizontal="left" vertical="center" wrapText="1" indent="1"/>
    </xf>
    <xf numFmtId="0" fontId="40" fillId="11" borderId="22" xfId="0" applyFont="1" applyFill="1" applyBorder="1" applyAlignment="1" applyProtection="1">
      <alignment horizontal="left" vertical="center"/>
    </xf>
    <xf numFmtId="0" fontId="40" fillId="11" borderId="10" xfId="0" applyFont="1" applyFill="1" applyBorder="1" applyAlignment="1" applyProtection="1">
      <alignment horizontal="left" vertical="center"/>
    </xf>
    <xf numFmtId="0" fontId="40" fillId="11" borderId="23" xfId="0" applyFont="1" applyFill="1" applyBorder="1" applyAlignment="1" applyProtection="1">
      <alignment horizontal="left" vertical="center"/>
    </xf>
    <xf numFmtId="0" fontId="40" fillId="11" borderId="18" xfId="0" applyFont="1" applyFill="1" applyBorder="1" applyAlignment="1" applyProtection="1">
      <alignment horizontal="left" vertical="center"/>
    </xf>
    <xf numFmtId="0" fontId="40" fillId="11" borderId="17" xfId="0" applyFont="1" applyFill="1" applyBorder="1" applyAlignment="1" applyProtection="1">
      <alignment horizontal="left" vertical="center"/>
    </xf>
    <xf numFmtId="0" fontId="0" fillId="0" borderId="148" xfId="0" applyFont="1" applyFill="1" applyBorder="1" applyAlignment="1">
      <alignment vertical="center"/>
    </xf>
    <xf numFmtId="0" fontId="0" fillId="0" borderId="149" xfId="0" applyFont="1" applyFill="1" applyBorder="1" applyAlignment="1">
      <alignment vertical="center"/>
    </xf>
    <xf numFmtId="0" fontId="18" fillId="2" borderId="3" xfId="0" applyFont="1" applyFill="1" applyBorder="1" applyAlignment="1" applyProtection="1">
      <alignment horizontal="center" vertical="center"/>
    </xf>
    <xf numFmtId="0" fontId="40" fillId="11" borderId="177" xfId="0" applyFont="1" applyFill="1" applyBorder="1" applyAlignment="1" applyProtection="1">
      <alignment horizontal="left" vertical="center"/>
    </xf>
    <xf numFmtId="0" fontId="73" fillId="0" borderId="179" xfId="0" applyFont="1" applyBorder="1" applyAlignment="1">
      <alignment vertical="center"/>
    </xf>
    <xf numFmtId="0" fontId="73" fillId="0" borderId="0" xfId="0" applyFont="1" applyAlignment="1">
      <alignment vertical="center"/>
    </xf>
    <xf numFmtId="0" fontId="73" fillId="0" borderId="13" xfId="0" applyFont="1" applyBorder="1" applyAlignment="1">
      <alignment vertical="center"/>
    </xf>
    <xf numFmtId="0" fontId="40" fillId="0" borderId="177" xfId="0" applyFont="1" applyBorder="1" applyAlignment="1" applyProtection="1">
      <alignment horizontal="left" vertical="center" wrapText="1"/>
    </xf>
    <xf numFmtId="0" fontId="40" fillId="0" borderId="179" xfId="0" applyFont="1" applyBorder="1" applyAlignment="1" applyProtection="1">
      <alignment horizontal="left" vertical="center" wrapText="1"/>
    </xf>
    <xf numFmtId="0" fontId="40" fillId="0" borderId="178" xfId="0" applyFont="1" applyBorder="1" applyAlignment="1" applyProtection="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left" vertical="center" wrapText="1"/>
    </xf>
    <xf numFmtId="0" fontId="73" fillId="0" borderId="23" xfId="0" applyFont="1" applyBorder="1" applyAlignment="1">
      <alignment horizontal="left" vertical="center"/>
    </xf>
    <xf numFmtId="0" fontId="73" fillId="0" borderId="18" xfId="0" applyFont="1" applyBorder="1" applyAlignment="1">
      <alignment horizontal="left" vertical="center"/>
    </xf>
    <xf numFmtId="0" fontId="73" fillId="0" borderId="17" xfId="0" applyFont="1" applyBorder="1" applyAlignment="1">
      <alignment horizontal="left" vertical="center"/>
    </xf>
    <xf numFmtId="0" fontId="73" fillId="0" borderId="178" xfId="0" applyFont="1" applyBorder="1" applyAlignment="1">
      <alignment vertical="center"/>
    </xf>
    <xf numFmtId="0" fontId="73" fillId="0" borderId="18" xfId="0" applyFont="1" applyBorder="1" applyAlignment="1">
      <alignment vertical="center"/>
    </xf>
    <xf numFmtId="0" fontId="73" fillId="0" borderId="17" xfId="0" applyFont="1" applyBorder="1" applyAlignment="1">
      <alignment vertical="center"/>
    </xf>
    <xf numFmtId="0" fontId="18" fillId="0" borderId="0" xfId="0" applyFont="1" applyFill="1" applyAlignment="1" applyProtection="1">
      <alignment horizontal="left" vertical="top" wrapText="1"/>
    </xf>
    <xf numFmtId="0" fontId="40" fillId="0" borderId="22" xfId="0" applyFont="1" applyBorder="1" applyAlignment="1" applyProtection="1">
      <alignment vertical="center" wrapText="1"/>
    </xf>
    <xf numFmtId="0" fontId="40" fillId="0" borderId="10"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3" xfId="0" applyFont="1" applyBorder="1" applyAlignment="1" applyProtection="1">
      <alignment vertical="center" wrapText="1"/>
    </xf>
    <xf numFmtId="0" fontId="40" fillId="0" borderId="18" xfId="0" applyFont="1" applyBorder="1" applyAlignment="1" applyProtection="1">
      <alignment vertical="center" wrapText="1"/>
    </xf>
    <xf numFmtId="0" fontId="40" fillId="0" borderId="17" xfId="0" applyFont="1" applyBorder="1" applyAlignment="1" applyProtection="1">
      <alignment vertical="center" wrapText="1"/>
    </xf>
    <xf numFmtId="179" fontId="18" fillId="0" borderId="3" xfId="0" applyNumberFormat="1" applyFont="1" applyBorder="1" applyAlignment="1" applyProtection="1">
      <alignment horizontal="left" vertical="center" wrapText="1"/>
    </xf>
    <xf numFmtId="0" fontId="0" fillId="0" borderId="3" xfId="0" applyBorder="1" applyAlignment="1">
      <alignment wrapText="1"/>
    </xf>
    <xf numFmtId="0" fontId="0" fillId="0" borderId="3" xfId="0" applyBorder="1" applyAlignment="1"/>
    <xf numFmtId="0" fontId="40" fillId="0" borderId="0" xfId="0" applyFont="1" applyFill="1" applyAlignment="1" applyProtection="1">
      <alignment horizontal="left" vertical="top" wrapText="1"/>
    </xf>
    <xf numFmtId="0" fontId="18" fillId="0" borderId="73" xfId="0" applyFont="1" applyBorder="1" applyAlignment="1" applyProtection="1">
      <alignment horizontal="left" vertical="center" indent="1"/>
    </xf>
    <xf numFmtId="0" fontId="0" fillId="0" borderId="76" xfId="0" applyBorder="1" applyAlignment="1">
      <alignment horizontal="left" vertical="center" indent="1"/>
    </xf>
    <xf numFmtId="0" fontId="18" fillId="0" borderId="87" xfId="0" applyFont="1" applyBorder="1" applyAlignment="1" applyProtection="1">
      <alignment horizontal="left" vertical="center" indent="1"/>
    </xf>
    <xf numFmtId="0" fontId="0" fillId="0" borderId="89" xfId="0" applyBorder="1" applyAlignment="1">
      <alignment horizontal="left" vertical="center" indent="1"/>
    </xf>
    <xf numFmtId="0" fontId="18" fillId="0" borderId="72" xfId="0" applyFont="1" applyBorder="1" applyAlignment="1" applyProtection="1">
      <alignment horizontal="left" vertical="center" indent="1"/>
    </xf>
    <xf numFmtId="0" fontId="0" fillId="0" borderId="71" xfId="0" applyBorder="1" applyAlignment="1">
      <alignment horizontal="left" vertical="center" indent="1"/>
    </xf>
    <xf numFmtId="0" fontId="40" fillId="11" borderId="0" xfId="0" applyFont="1" applyFill="1" applyBorder="1" applyAlignment="1" applyProtection="1">
      <alignment horizontal="left"/>
    </xf>
    <xf numFmtId="0" fontId="40" fillId="11" borderId="0" xfId="0" applyFont="1" applyFill="1" applyAlignment="1" applyProtection="1">
      <alignment horizontal="left" vertical="top" wrapText="1"/>
    </xf>
    <xf numFmtId="0" fontId="73" fillId="0" borderId="0" xfId="0" applyFont="1" applyAlignment="1">
      <alignment horizontal="left" vertical="top"/>
    </xf>
    <xf numFmtId="0" fontId="73" fillId="0" borderId="0" xfId="0" applyFont="1" applyAlignment="1">
      <alignment horizontal="left"/>
    </xf>
    <xf numFmtId="0" fontId="18" fillId="0" borderId="3" xfId="0" applyFont="1" applyBorder="1" applyAlignment="1" applyProtection="1">
      <alignment horizontal="left" vertical="center" wrapText="1"/>
    </xf>
    <xf numFmtId="0" fontId="28" fillId="11" borderId="0" xfId="0" applyFont="1" applyFill="1" applyAlignment="1" applyProtection="1">
      <alignment horizontal="center" vertical="center"/>
    </xf>
    <xf numFmtId="0" fontId="18" fillId="11" borderId="0" xfId="0" applyFont="1" applyFill="1" applyAlignment="1" applyProtection="1">
      <alignment horizontal="left" vertical="top"/>
    </xf>
    <xf numFmtId="0" fontId="18" fillId="0" borderId="76" xfId="0" applyFont="1" applyBorder="1" applyAlignment="1" applyProtection="1">
      <alignment horizontal="left" vertical="center" indent="1"/>
    </xf>
    <xf numFmtId="0" fontId="18" fillId="0" borderId="89" xfId="0" applyFont="1" applyBorder="1" applyAlignment="1" applyProtection="1">
      <alignment horizontal="left" vertical="center" indent="1"/>
    </xf>
    <xf numFmtId="0" fontId="18" fillId="0" borderId="71" xfId="0" applyFont="1" applyBorder="1" applyAlignment="1" applyProtection="1">
      <alignment horizontal="left" vertical="center" indent="1"/>
    </xf>
    <xf numFmtId="0" fontId="18" fillId="0" borderId="3" xfId="0" applyFont="1" applyBorder="1" applyAlignment="1" applyProtection="1">
      <alignment horizontal="center" vertical="center" wrapText="1"/>
    </xf>
    <xf numFmtId="0" fontId="18" fillId="0" borderId="3" xfId="0" applyFont="1" applyBorder="1" applyAlignment="1" applyProtection="1">
      <alignment vertical="center" wrapText="1"/>
    </xf>
    <xf numFmtId="0" fontId="40" fillId="0" borderId="3" xfId="0" applyFont="1" applyBorder="1" applyAlignment="1" applyProtection="1">
      <alignment horizontal="left" vertical="center" wrapText="1"/>
    </xf>
    <xf numFmtId="0" fontId="18" fillId="2" borderId="20" xfId="0" applyFont="1" applyFill="1" applyBorder="1" applyAlignment="1" applyProtection="1">
      <alignment horizontal="center" vertical="center"/>
    </xf>
    <xf numFmtId="0" fontId="0" fillId="0" borderId="6" xfId="0" applyBorder="1" applyAlignment="1">
      <alignment horizontal="center" vertical="center"/>
    </xf>
    <xf numFmtId="0" fontId="73" fillId="0" borderId="3" xfId="0" applyFont="1" applyBorder="1" applyAlignment="1">
      <alignment wrapText="1"/>
    </xf>
    <xf numFmtId="183" fontId="18" fillId="0" borderId="7" xfId="0" applyNumberFormat="1" applyFont="1" applyFill="1" applyBorder="1" applyAlignment="1" applyProtection="1">
      <alignment horizontal="center" vertical="center"/>
    </xf>
    <xf numFmtId="183" fontId="18" fillId="0" borderId="14" xfId="0" applyNumberFormat="1" applyFont="1" applyFill="1" applyBorder="1" applyAlignment="1" applyProtection="1">
      <alignment horizontal="center" vertical="center"/>
    </xf>
    <xf numFmtId="0" fontId="40" fillId="0" borderId="72" xfId="0" applyFont="1" applyBorder="1" applyAlignment="1" applyProtection="1">
      <alignment horizontal="left" vertical="center" indent="1"/>
    </xf>
    <xf numFmtId="0" fontId="40" fillId="0" borderId="71" xfId="0" applyFont="1" applyBorder="1" applyAlignment="1" applyProtection="1">
      <alignment horizontal="left" vertical="center" indent="1"/>
    </xf>
    <xf numFmtId="0" fontId="18" fillId="0" borderId="22" xfId="0" applyFont="1" applyFill="1" applyBorder="1" applyAlignment="1" applyProtection="1">
      <alignment vertical="center" wrapText="1"/>
    </xf>
    <xf numFmtId="0" fontId="0" fillId="0" borderId="10" xfId="0" applyFill="1" applyBorder="1" applyAlignment="1">
      <alignment vertical="center" wrapText="1"/>
    </xf>
    <xf numFmtId="0" fontId="0" fillId="0" borderId="19" xfId="0" applyFill="1" applyBorder="1" applyAlignment="1">
      <alignment vertical="center" wrapText="1"/>
    </xf>
    <xf numFmtId="0" fontId="0" fillId="0" borderId="23" xfId="0" applyFill="1" applyBorder="1" applyAlignment="1">
      <alignment vertical="center" wrapText="1"/>
    </xf>
    <xf numFmtId="0" fontId="0" fillId="0" borderId="18" xfId="0" applyFill="1" applyBorder="1" applyAlignment="1">
      <alignment vertical="center" wrapText="1"/>
    </xf>
    <xf numFmtId="0" fontId="0" fillId="0" borderId="17" xfId="0" applyFill="1" applyBorder="1" applyAlignment="1">
      <alignment vertical="center" wrapText="1"/>
    </xf>
    <xf numFmtId="0" fontId="40" fillId="0" borderId="73" xfId="0" applyFont="1" applyBorder="1" applyAlignment="1" applyProtection="1">
      <alignment horizontal="left" vertical="center" indent="1"/>
    </xf>
    <xf numFmtId="0" fontId="40" fillId="0" borderId="76" xfId="0" applyFont="1" applyBorder="1" applyAlignment="1" applyProtection="1">
      <alignment horizontal="left" vertical="center" indent="1"/>
    </xf>
    <xf numFmtId="0" fontId="40" fillId="0" borderId="87" xfId="0" applyFont="1" applyBorder="1" applyAlignment="1" applyProtection="1">
      <alignment horizontal="left" vertical="center" indent="1"/>
    </xf>
    <xf numFmtId="0" fontId="40" fillId="0" borderId="89" xfId="0" applyFont="1" applyBorder="1" applyAlignment="1" applyProtection="1">
      <alignment horizontal="left" vertical="center" indent="1"/>
    </xf>
    <xf numFmtId="0" fontId="40" fillId="0" borderId="22" xfId="0" applyFont="1" applyFill="1" applyBorder="1" applyAlignment="1" applyProtection="1">
      <alignment horizontal="left" vertical="center" wrapText="1"/>
    </xf>
    <xf numFmtId="0" fontId="40" fillId="0" borderId="10"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24"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13"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40" fillId="0" borderId="18" xfId="0" applyFont="1" applyFill="1" applyBorder="1" applyAlignment="1" applyProtection="1">
      <alignment horizontal="left" vertical="center" wrapText="1"/>
    </xf>
    <xf numFmtId="0" fontId="40" fillId="0" borderId="17" xfId="0" applyFont="1" applyFill="1" applyBorder="1" applyAlignment="1" applyProtection="1">
      <alignment horizontal="left" vertical="center" wrapText="1"/>
    </xf>
    <xf numFmtId="0" fontId="18" fillId="0" borderId="72" xfId="0" applyFont="1" applyFill="1" applyBorder="1" applyAlignment="1" applyProtection="1">
      <alignment horizontal="left" vertical="center" indent="1"/>
    </xf>
    <xf numFmtId="0" fontId="18" fillId="0" borderId="71" xfId="0" applyFont="1" applyFill="1" applyBorder="1" applyAlignment="1" applyProtection="1">
      <alignment horizontal="left" vertical="center" indent="1"/>
    </xf>
    <xf numFmtId="0" fontId="18" fillId="11" borderId="0" xfId="0" applyFont="1" applyFill="1" applyAlignment="1" applyProtection="1">
      <alignment horizontal="left" vertical="center" wrapText="1"/>
    </xf>
    <xf numFmtId="0" fontId="40" fillId="0" borderId="3" xfId="0" applyFont="1" applyFill="1" applyBorder="1" applyAlignment="1" applyProtection="1">
      <alignment horizontal="left" vertical="center" wrapText="1"/>
    </xf>
    <xf numFmtId="0" fontId="18" fillId="0" borderId="74" xfId="0" applyFont="1" applyFill="1" applyBorder="1" applyAlignment="1" applyProtection="1">
      <alignment horizontal="left" vertical="center" wrapText="1" indent="1"/>
    </xf>
    <xf numFmtId="1" fontId="18" fillId="0" borderId="3" xfId="0" applyNumberFormat="1" applyFont="1" applyFill="1" applyBorder="1" applyAlignment="1" applyProtection="1">
      <alignment horizontal="center" vertical="center"/>
    </xf>
    <xf numFmtId="0" fontId="18" fillId="0" borderId="77" xfId="0" applyFont="1" applyFill="1" applyBorder="1" applyAlignment="1" applyProtection="1">
      <alignment horizontal="left" vertical="center" wrapText="1" indent="1"/>
    </xf>
    <xf numFmtId="0" fontId="69" fillId="0" borderId="72" xfId="0" applyFont="1" applyBorder="1" applyAlignment="1" applyProtection="1">
      <alignment horizontal="left" vertical="center" indent="1"/>
    </xf>
    <xf numFmtId="0" fontId="70" fillId="0" borderId="71" xfId="0" applyFont="1" applyBorder="1" applyAlignment="1">
      <alignment horizontal="left" vertical="center" indent="1"/>
    </xf>
    <xf numFmtId="0" fontId="73" fillId="0" borderId="89" xfId="0" applyFont="1" applyBorder="1" applyAlignment="1">
      <alignment horizontal="left" vertical="center" indent="1"/>
    </xf>
    <xf numFmtId="0" fontId="18" fillId="0" borderId="87" xfId="0" applyFont="1" applyFill="1" applyBorder="1" applyAlignment="1" applyProtection="1">
      <alignment horizontal="left" vertical="center" indent="1"/>
    </xf>
    <xf numFmtId="0" fontId="0" fillId="0" borderId="89" xfId="0" applyFill="1" applyBorder="1" applyAlignment="1">
      <alignment horizontal="left" vertical="center" indent="1"/>
    </xf>
    <xf numFmtId="0" fontId="18" fillId="2" borderId="21" xfId="0" applyFont="1" applyFill="1" applyBorder="1" applyAlignment="1" applyProtection="1">
      <alignment horizontal="center" vertical="center"/>
    </xf>
    <xf numFmtId="0" fontId="0" fillId="0" borderId="6" xfId="0" applyBorder="1" applyAlignment="1"/>
    <xf numFmtId="0" fontId="0" fillId="0" borderId="0" xfId="0" applyAlignment="1">
      <alignment vertical="top" wrapText="1"/>
    </xf>
    <xf numFmtId="0" fontId="18" fillId="0" borderId="24"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18" fillId="0" borderId="14"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0" fillId="0" borderId="10" xfId="0" applyBorder="1" applyAlignment="1">
      <alignment wrapText="1"/>
    </xf>
    <xf numFmtId="0" fontId="0" fillId="0" borderId="19"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23" xfId="0" applyBorder="1" applyAlignment="1">
      <alignment wrapText="1"/>
    </xf>
    <xf numFmtId="0" fontId="0" fillId="0" borderId="18" xfId="0" applyBorder="1" applyAlignment="1">
      <alignment wrapText="1"/>
    </xf>
    <xf numFmtId="0" fontId="0" fillId="0" borderId="17" xfId="0" applyBorder="1" applyAlignment="1">
      <alignment wrapText="1"/>
    </xf>
    <xf numFmtId="0" fontId="73" fillId="0" borderId="10" xfId="0" applyFont="1" applyBorder="1" applyAlignment="1">
      <alignment wrapText="1"/>
    </xf>
    <xf numFmtId="0" fontId="73" fillId="0" borderId="19" xfId="0" applyFont="1" applyBorder="1" applyAlignment="1">
      <alignment wrapText="1"/>
    </xf>
    <xf numFmtId="0" fontId="73" fillId="0" borderId="24" xfId="0" applyFont="1" applyBorder="1" applyAlignment="1">
      <alignment wrapText="1"/>
    </xf>
    <xf numFmtId="0" fontId="73" fillId="0" borderId="0" xfId="0" applyFont="1" applyAlignment="1">
      <alignment wrapText="1"/>
    </xf>
    <xf numFmtId="0" fontId="73" fillId="0" borderId="13" xfId="0" applyFont="1" applyBorder="1" applyAlignment="1">
      <alignment wrapText="1"/>
    </xf>
    <xf numFmtId="0" fontId="73" fillId="0" borderId="23" xfId="0" applyFont="1" applyBorder="1" applyAlignment="1">
      <alignment wrapText="1"/>
    </xf>
    <xf numFmtId="0" fontId="73" fillId="0" borderId="18" xfId="0" applyFont="1" applyBorder="1" applyAlignment="1">
      <alignment wrapText="1"/>
    </xf>
    <xf numFmtId="0" fontId="73" fillId="0" borderId="17" xfId="0" applyFont="1" applyBorder="1" applyAlignment="1">
      <alignment wrapText="1"/>
    </xf>
    <xf numFmtId="0" fontId="88" fillId="0" borderId="87" xfId="0" applyFont="1" applyBorder="1" applyAlignment="1" applyProtection="1">
      <alignment horizontal="left" vertical="center" indent="1"/>
    </xf>
    <xf numFmtId="0" fontId="89" fillId="0" borderId="89" xfId="0" applyFont="1" applyBorder="1" applyAlignment="1">
      <alignment horizontal="left" vertical="center" indent="1"/>
    </xf>
    <xf numFmtId="0" fontId="88" fillId="0" borderId="73" xfId="0" applyFont="1" applyBorder="1" applyAlignment="1" applyProtection="1">
      <alignment horizontal="left" vertical="center" indent="1"/>
    </xf>
    <xf numFmtId="0" fontId="89" fillId="0" borderId="76" xfId="0" applyFont="1" applyBorder="1" applyAlignment="1">
      <alignment horizontal="left" vertical="center" indent="1"/>
    </xf>
    <xf numFmtId="0" fontId="73" fillId="0" borderId="0" xfId="0" applyFont="1" applyFill="1" applyAlignment="1">
      <alignment horizontal="left" vertical="top"/>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73" xfId="0" applyFont="1" applyFill="1" applyBorder="1" applyAlignment="1" applyProtection="1">
      <alignment horizontal="left" vertical="center" indent="1"/>
    </xf>
    <xf numFmtId="0" fontId="18" fillId="0" borderId="76" xfId="0" applyFont="1" applyFill="1" applyBorder="1" applyAlignment="1" applyProtection="1">
      <alignment horizontal="left" vertical="center" indent="1"/>
    </xf>
    <xf numFmtId="0" fontId="41" fillId="11" borderId="0" xfId="2" applyFont="1" applyFill="1" applyAlignment="1">
      <alignment horizontal="center"/>
    </xf>
    <xf numFmtId="0" fontId="42" fillId="11" borderId="18" xfId="2" applyFont="1" applyFill="1" applyBorder="1" applyAlignment="1">
      <alignment horizontal="center" vertical="center"/>
    </xf>
    <xf numFmtId="0" fontId="45" fillId="2" borderId="87" xfId="2" applyFont="1" applyFill="1" applyBorder="1" applyAlignment="1">
      <alignment horizontal="left" vertical="center" indent="1"/>
    </xf>
    <xf numFmtId="0" fontId="45" fillId="2" borderId="89" xfId="2" applyFont="1" applyFill="1" applyBorder="1" applyAlignment="1">
      <alignment horizontal="left" vertical="center" indent="1"/>
    </xf>
    <xf numFmtId="0" fontId="15" fillId="11" borderId="80" xfId="0" applyFont="1" applyFill="1" applyBorder="1" applyAlignment="1" applyProtection="1">
      <alignment horizontal="left" vertical="center" indent="1" shrinkToFit="1"/>
    </xf>
    <xf numFmtId="0" fontId="15" fillId="11" borderId="81" xfId="0" applyFont="1" applyFill="1" applyBorder="1" applyAlignment="1" applyProtection="1">
      <alignment horizontal="left" vertical="center" indent="1" shrinkToFit="1"/>
    </xf>
    <xf numFmtId="0" fontId="15" fillId="11" borderId="82" xfId="0" applyFont="1" applyFill="1" applyBorder="1" applyAlignment="1" applyProtection="1">
      <alignment horizontal="left" vertical="center" indent="1" shrinkToFit="1"/>
    </xf>
    <xf numFmtId="0" fontId="15" fillId="11" borderId="80" xfId="0" applyFont="1" applyFill="1" applyBorder="1" applyAlignment="1" applyProtection="1">
      <alignment horizontal="left" vertical="center" indent="1"/>
    </xf>
    <xf numFmtId="0" fontId="15" fillId="11" borderId="81" xfId="0" applyFont="1" applyFill="1" applyBorder="1" applyAlignment="1" applyProtection="1">
      <alignment horizontal="left" vertical="center" indent="1"/>
    </xf>
    <xf numFmtId="49" fontId="17" fillId="13" borderId="87" xfId="0" applyNumberFormat="1" applyFont="1" applyFill="1" applyBorder="1" applyAlignment="1" applyProtection="1">
      <alignment horizontal="center" vertical="center"/>
      <protection locked="0"/>
    </xf>
    <xf numFmtId="49" fontId="17" fillId="13" borderId="88" xfId="0" applyNumberFormat="1" applyFont="1" applyFill="1" applyBorder="1" applyAlignment="1" applyProtection="1">
      <alignment horizontal="center" vertical="center"/>
      <protection locked="0"/>
    </xf>
    <xf numFmtId="49" fontId="17" fillId="13" borderId="91" xfId="0" applyNumberFormat="1" applyFont="1" applyFill="1" applyBorder="1" applyAlignment="1" applyProtection="1">
      <alignment horizontal="center" vertical="center"/>
      <protection locked="0"/>
    </xf>
    <xf numFmtId="0" fontId="18" fillId="11" borderId="96" xfId="0" applyFont="1" applyFill="1" applyBorder="1" applyAlignment="1" applyProtection="1">
      <alignment horizontal="center" vertical="center"/>
    </xf>
    <xf numFmtId="176" fontId="17" fillId="13" borderId="87"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right" vertical="center" indent="2"/>
      <protection locked="0"/>
    </xf>
    <xf numFmtId="176" fontId="17" fillId="13" borderId="88" xfId="0" applyNumberFormat="1" applyFont="1" applyFill="1" applyBorder="1" applyAlignment="1" applyProtection="1">
      <alignment horizontal="left" vertical="center" indent="2"/>
      <protection locked="0"/>
    </xf>
    <xf numFmtId="176" fontId="17" fillId="13" borderId="91" xfId="0" applyNumberFormat="1" applyFont="1" applyFill="1" applyBorder="1" applyAlignment="1" applyProtection="1">
      <alignment horizontal="left" vertical="center" indent="2"/>
      <protection locked="0"/>
    </xf>
    <xf numFmtId="0" fontId="15" fillId="13" borderId="83" xfId="0" applyFont="1" applyFill="1" applyBorder="1" applyAlignment="1" applyProtection="1">
      <alignment horizontal="center" vertical="center" shrinkToFit="1"/>
      <protection locked="0"/>
    </xf>
    <xf numFmtId="0" fontId="15" fillId="13" borderId="81" xfId="0" applyFont="1" applyFill="1" applyBorder="1" applyAlignment="1" applyProtection="1">
      <alignment horizontal="center" vertical="center" shrinkToFit="1"/>
      <protection locked="0"/>
    </xf>
    <xf numFmtId="0" fontId="15" fillId="13" borderId="86" xfId="0" applyFont="1" applyFill="1" applyBorder="1" applyAlignment="1" applyProtection="1">
      <alignment horizontal="center" vertical="center" shrinkToFit="1"/>
      <protection locked="0"/>
    </xf>
    <xf numFmtId="0" fontId="15" fillId="11" borderId="82" xfId="0" applyFont="1" applyFill="1" applyBorder="1" applyAlignment="1" applyProtection="1">
      <alignment horizontal="left" vertical="center" indent="1"/>
    </xf>
    <xf numFmtId="0" fontId="15" fillId="11" borderId="0" xfId="0" applyFont="1" applyFill="1" applyAlignment="1" applyProtection="1">
      <alignment horizontal="left" vertical="center" wrapText="1"/>
    </xf>
    <xf numFmtId="185" fontId="17" fillId="13" borderId="87" xfId="0" applyNumberFormat="1" applyFont="1" applyFill="1" applyBorder="1" applyAlignment="1" applyProtection="1">
      <alignment horizontal="center" vertical="center"/>
      <protection locked="0"/>
    </xf>
    <xf numFmtId="185" fontId="17" fillId="13" borderId="88" xfId="0" applyNumberFormat="1" applyFont="1" applyFill="1" applyBorder="1" applyAlignment="1" applyProtection="1">
      <alignment horizontal="center" vertical="center"/>
      <protection locked="0"/>
    </xf>
    <xf numFmtId="185" fontId="17" fillId="13" borderId="91" xfId="0" applyNumberFormat="1" applyFont="1" applyFill="1" applyBorder="1" applyAlignment="1" applyProtection="1">
      <alignment horizontal="center" vertical="center"/>
      <protection locked="0"/>
    </xf>
    <xf numFmtId="0" fontId="15" fillId="11" borderId="92" xfId="0" applyFont="1" applyFill="1" applyBorder="1" applyAlignment="1" applyProtection="1">
      <alignment horizontal="center" vertical="center" shrinkToFit="1"/>
    </xf>
    <xf numFmtId="0" fontId="15" fillId="11" borderId="67" xfId="0" applyFont="1" applyFill="1" applyBorder="1" applyAlignment="1" applyProtection="1">
      <alignment horizontal="center" vertical="center" shrinkToFit="1"/>
    </xf>
    <xf numFmtId="0" fontId="15" fillId="11" borderId="93" xfId="0" applyFont="1" applyFill="1" applyBorder="1" applyAlignment="1" applyProtection="1">
      <alignment horizontal="center" vertical="center" shrinkToFit="1"/>
    </xf>
    <xf numFmtId="0" fontId="15" fillId="13" borderId="83" xfId="0" applyFont="1" applyFill="1" applyBorder="1" applyAlignment="1" applyProtection="1">
      <alignment horizontal="center" vertical="center"/>
      <protection locked="0"/>
    </xf>
    <xf numFmtId="0" fontId="15" fillId="13" borderId="81" xfId="0" applyFont="1" applyFill="1" applyBorder="1" applyAlignment="1" applyProtection="1">
      <alignment horizontal="center" vertical="center"/>
      <protection locked="0"/>
    </xf>
    <xf numFmtId="0" fontId="15" fillId="13" borderId="86" xfId="0" applyFont="1" applyFill="1" applyBorder="1" applyAlignment="1" applyProtection="1">
      <alignment horizontal="center" vertical="center"/>
      <protection locked="0"/>
    </xf>
    <xf numFmtId="0" fontId="18" fillId="11" borderId="35" xfId="0" applyFont="1" applyFill="1" applyBorder="1" applyAlignment="1" applyProtection="1">
      <alignment horizontal="center" vertical="center" textRotation="255"/>
    </xf>
    <xf numFmtId="0" fontId="18" fillId="11" borderId="8" xfId="0" applyFont="1" applyFill="1" applyBorder="1" applyAlignment="1" applyProtection="1">
      <alignment horizontal="center" vertical="center" textRotation="255"/>
    </xf>
    <xf numFmtId="0" fontId="18" fillId="11" borderId="27" xfId="0" applyFont="1" applyFill="1" applyBorder="1" applyAlignment="1" applyProtection="1">
      <alignment horizontal="center" vertical="center" textRotation="255"/>
    </xf>
    <xf numFmtId="0" fontId="18" fillId="11" borderId="95"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shrinkToFit="1"/>
      <protection locked="0"/>
    </xf>
    <xf numFmtId="49" fontId="17" fillId="13" borderId="106" xfId="0" applyNumberFormat="1" applyFont="1" applyFill="1" applyBorder="1" applyAlignment="1" applyProtection="1">
      <alignment horizontal="center" vertical="center" shrinkToFit="1"/>
      <protection locked="0"/>
    </xf>
    <xf numFmtId="49" fontId="17" fillId="13" borderId="107" xfId="0" applyNumberFormat="1" applyFont="1" applyFill="1" applyBorder="1" applyAlignment="1" applyProtection="1">
      <alignment horizontal="center" vertical="center" shrinkToFit="1"/>
      <protection locked="0"/>
    </xf>
    <xf numFmtId="0" fontId="16" fillId="11" borderId="0" xfId="0" applyFont="1" applyFill="1" applyAlignment="1" applyProtection="1">
      <alignment horizontal="center" vertical="center"/>
    </xf>
    <xf numFmtId="0" fontId="15" fillId="11" borderId="0" xfId="0" applyFont="1" applyFill="1" applyAlignment="1" applyProtection="1">
      <alignment horizontal="center" vertical="center"/>
    </xf>
    <xf numFmtId="49" fontId="29" fillId="13" borderId="0" xfId="0" applyNumberFormat="1" applyFont="1" applyFill="1" applyAlignment="1" applyProtection="1">
      <alignment horizontal="center" vertical="center"/>
      <protection locked="0"/>
    </xf>
    <xf numFmtId="0" fontId="15" fillId="11" borderId="0" xfId="0" applyFont="1" applyFill="1" applyAlignment="1" applyProtection="1">
      <alignment horizontal="left" vertical="center" indent="1"/>
    </xf>
    <xf numFmtId="0" fontId="15" fillId="11" borderId="0" xfId="0" applyFont="1" applyFill="1" applyAlignment="1" applyProtection="1">
      <alignment horizontal="distributed" vertical="center"/>
    </xf>
    <xf numFmtId="0" fontId="15" fillId="11" borderId="0" xfId="0" applyFont="1" applyFill="1" applyAlignment="1" applyProtection="1">
      <alignment horizontal="left" vertical="top" wrapText="1"/>
    </xf>
    <xf numFmtId="0" fontId="29" fillId="11" borderId="0" xfId="0" applyFont="1" applyFill="1" applyAlignment="1" applyProtection="1">
      <alignment horizontal="left" vertical="center"/>
    </xf>
    <xf numFmtId="49" fontId="15" fillId="13" borderId="0" xfId="0" applyNumberFormat="1" applyFont="1" applyFill="1" applyAlignment="1" applyProtection="1">
      <alignment horizontal="left" vertical="center" shrinkToFit="1"/>
      <protection locked="0"/>
    </xf>
    <xf numFmtId="0" fontId="15" fillId="11" borderId="0" xfId="0" applyFont="1" applyFill="1" applyAlignment="1" applyProtection="1">
      <alignment horizontal="left" vertical="center" wrapText="1" indent="2"/>
    </xf>
    <xf numFmtId="0" fontId="15" fillId="11" borderId="0" xfId="0" applyFont="1" applyFill="1" applyAlignment="1" applyProtection="1">
      <alignment horizontal="left" vertical="center" wrapText="1" indent="3"/>
    </xf>
    <xf numFmtId="185" fontId="17" fillId="13" borderId="96" xfId="0" applyNumberFormat="1" applyFont="1" applyFill="1" applyBorder="1" applyAlignment="1" applyProtection="1">
      <alignment horizontal="center" vertical="center"/>
      <protection locked="0"/>
    </xf>
    <xf numFmtId="185" fontId="17" fillId="13" borderId="118" xfId="0" applyNumberFormat="1"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xf>
    <xf numFmtId="49" fontId="17" fillId="13" borderId="98" xfId="0" applyNumberFormat="1" applyFont="1" applyFill="1" applyBorder="1" applyAlignment="1" applyProtection="1">
      <alignment horizontal="left" vertical="center" wrapText="1"/>
      <protection locked="0"/>
    </xf>
    <xf numFmtId="49" fontId="17" fillId="13" borderId="119" xfId="0" applyNumberFormat="1" applyFont="1" applyFill="1" applyBorder="1" applyAlignment="1" applyProtection="1">
      <alignment horizontal="left" vertical="center" wrapText="1"/>
      <protection locked="0"/>
    </xf>
    <xf numFmtId="0" fontId="18" fillId="11" borderId="25" xfId="0" applyFont="1" applyFill="1" applyBorder="1" applyAlignment="1" applyProtection="1">
      <alignment horizontal="center" vertical="center" textRotation="255"/>
    </xf>
    <xf numFmtId="0" fontId="18" fillId="11" borderId="28" xfId="0" applyFont="1" applyFill="1" applyBorder="1" applyAlignment="1" applyProtection="1">
      <alignment horizontal="center" vertical="center" textRotation="255"/>
    </xf>
    <xf numFmtId="0" fontId="18" fillId="11" borderId="116" xfId="0" applyFont="1" applyFill="1" applyBorder="1" applyAlignment="1" applyProtection="1">
      <alignment horizontal="center" vertical="center"/>
    </xf>
    <xf numFmtId="49" fontId="17" fillId="13" borderId="116" xfId="0" applyNumberFormat="1" applyFont="1" applyFill="1" applyBorder="1" applyAlignment="1" applyProtection="1">
      <alignment horizontal="center" vertical="center" shrinkToFit="1"/>
      <protection locked="0"/>
    </xf>
    <xf numFmtId="49" fontId="17" fillId="13" borderId="117" xfId="0" applyNumberFormat="1" applyFont="1" applyFill="1" applyBorder="1" applyAlignment="1" applyProtection="1">
      <alignment horizontal="center" vertical="center" shrinkToFit="1"/>
      <protection locked="0"/>
    </xf>
    <xf numFmtId="49" fontId="17" fillId="13" borderId="96" xfId="0" applyNumberFormat="1" applyFont="1" applyFill="1" applyBorder="1" applyAlignment="1" applyProtection="1">
      <alignment horizontal="center" vertical="center"/>
      <protection locked="0"/>
    </xf>
    <xf numFmtId="49" fontId="17" fillId="13" borderId="118" xfId="0" applyNumberFormat="1" applyFont="1" applyFill="1" applyBorder="1" applyAlignment="1" applyProtection="1">
      <alignment horizontal="center" vertical="center"/>
      <protection locked="0"/>
    </xf>
    <xf numFmtId="0" fontId="18" fillId="11" borderId="36" xfId="0" applyFont="1" applyFill="1" applyBorder="1" applyAlignment="1" applyProtection="1">
      <alignment horizontal="center" vertical="center" textRotation="255"/>
    </xf>
    <xf numFmtId="49" fontId="17" fillId="13" borderId="102" xfId="0" applyNumberFormat="1" applyFont="1" applyFill="1" applyBorder="1" applyAlignment="1" applyProtection="1">
      <alignment horizontal="left" vertical="center" wrapText="1"/>
      <protection locked="0"/>
    </xf>
    <xf numFmtId="49" fontId="17" fillId="13" borderId="103" xfId="0" applyNumberFormat="1" applyFont="1" applyFill="1" applyBorder="1" applyAlignment="1" applyProtection="1">
      <alignment horizontal="left" vertical="center" wrapText="1"/>
      <protection locked="0"/>
    </xf>
    <xf numFmtId="49" fontId="17" fillId="13" borderId="104" xfId="0" applyNumberFormat="1" applyFont="1" applyFill="1" applyBorder="1" applyAlignment="1" applyProtection="1">
      <alignment horizontal="left" vertical="center" wrapText="1"/>
      <protection locked="0"/>
    </xf>
    <xf numFmtId="49" fontId="17" fillId="13" borderId="120" xfId="0" applyNumberFormat="1" applyFont="1" applyFill="1" applyBorder="1" applyAlignment="1" applyProtection="1">
      <alignment horizontal="center" vertical="center" shrinkToFit="1"/>
      <protection locked="0"/>
    </xf>
    <xf numFmtId="49" fontId="17" fillId="13" borderId="121" xfId="0" applyNumberFormat="1" applyFont="1" applyFill="1" applyBorder="1" applyAlignment="1" applyProtection="1">
      <alignment horizontal="center" vertical="center" shrinkToFit="1"/>
      <protection locked="0"/>
    </xf>
    <xf numFmtId="49" fontId="17" fillId="13" borderId="122" xfId="0" applyNumberFormat="1" applyFont="1" applyFill="1" applyBorder="1" applyAlignment="1" applyProtection="1">
      <alignment horizontal="center" vertical="center" shrinkToFit="1"/>
      <protection locked="0"/>
    </xf>
    <xf numFmtId="0" fontId="15" fillId="2" borderId="58" xfId="0" applyFont="1" applyFill="1" applyBorder="1" applyAlignment="1" applyProtection="1">
      <alignment horizontal="left" vertical="center"/>
    </xf>
    <xf numFmtId="0" fontId="15" fillId="2" borderId="44" xfId="0" applyFont="1" applyFill="1" applyBorder="1" applyAlignment="1" applyProtection="1">
      <alignment horizontal="left" vertical="center"/>
    </xf>
    <xf numFmtId="0" fontId="15" fillId="2" borderId="45" xfId="0" applyFont="1" applyFill="1" applyBorder="1" applyAlignment="1" applyProtection="1">
      <alignment horizontal="left" vertical="center"/>
    </xf>
    <xf numFmtId="0" fontId="15" fillId="13" borderId="99" xfId="0" applyFont="1" applyFill="1" applyBorder="1" applyAlignment="1" applyProtection="1">
      <alignment horizontal="left" vertical="center" shrinkToFit="1"/>
      <protection locked="0"/>
    </xf>
    <xf numFmtId="0" fontId="15" fillId="13" borderId="100" xfId="0" applyFont="1" applyFill="1" applyBorder="1" applyAlignment="1" applyProtection="1">
      <alignment horizontal="left" vertical="center" shrinkToFit="1"/>
      <protection locked="0"/>
    </xf>
    <xf numFmtId="0" fontId="15" fillId="13" borderId="101" xfId="0" applyFont="1" applyFill="1" applyBorder="1" applyAlignment="1" applyProtection="1">
      <alignment horizontal="left" vertical="center" shrinkToFit="1"/>
      <protection locked="0"/>
    </xf>
    <xf numFmtId="0" fontId="45" fillId="2" borderId="58" xfId="0" applyFont="1" applyFill="1" applyBorder="1" applyAlignment="1" applyProtection="1">
      <alignment horizontal="left" vertical="center"/>
    </xf>
    <xf numFmtId="0" fontId="45" fillId="2" borderId="44" xfId="0" applyFont="1" applyFill="1" applyBorder="1" applyAlignment="1" applyProtection="1">
      <alignment horizontal="left" vertical="center"/>
    </xf>
    <xf numFmtId="0" fontId="45" fillId="2" borderId="45" xfId="0" applyFont="1" applyFill="1" applyBorder="1" applyAlignment="1" applyProtection="1">
      <alignment horizontal="left" vertical="center"/>
    </xf>
    <xf numFmtId="0" fontId="45" fillId="11" borderId="94"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5" fillId="11" borderId="50" xfId="0" applyFont="1" applyFill="1" applyBorder="1" applyAlignment="1" applyProtection="1">
      <alignment horizontal="center" vertical="center"/>
    </xf>
    <xf numFmtId="0" fontId="45" fillId="13" borderId="99" xfId="0" applyFont="1" applyFill="1" applyBorder="1" applyAlignment="1" applyProtection="1">
      <alignment horizontal="left" vertical="center" shrinkToFit="1"/>
      <protection locked="0"/>
    </xf>
    <xf numFmtId="0" fontId="45" fillId="13" borderId="100" xfId="0" applyFont="1" applyFill="1" applyBorder="1" applyAlignment="1" applyProtection="1">
      <alignment horizontal="left" vertical="center" shrinkToFit="1"/>
      <protection locked="0"/>
    </xf>
    <xf numFmtId="0" fontId="45" fillId="13" borderId="101" xfId="0" applyFont="1" applyFill="1" applyBorder="1" applyAlignment="1" applyProtection="1">
      <alignment horizontal="left" vertical="center" shrinkToFit="1"/>
      <protection locked="0"/>
    </xf>
    <xf numFmtId="0" fontId="45" fillId="11" borderId="0" xfId="0" applyFont="1" applyFill="1" applyAlignment="1" applyProtection="1">
      <alignment horizontal="left" vertical="top" wrapText="1"/>
    </xf>
    <xf numFmtId="0" fontId="73" fillId="0" borderId="0" xfId="0" applyFont="1" applyAlignment="1">
      <alignment horizontal="left" vertical="top" wrapText="1"/>
    </xf>
    <xf numFmtId="0" fontId="18" fillId="11" borderId="135" xfId="0" applyFont="1" applyFill="1" applyBorder="1" applyAlignment="1" applyProtection="1">
      <alignment horizontal="center" vertical="center"/>
    </xf>
    <xf numFmtId="0" fontId="18" fillId="11" borderId="88" xfId="0" applyFont="1" applyFill="1" applyBorder="1" applyAlignment="1" applyProtection="1">
      <alignment horizontal="center" vertical="center"/>
    </xf>
    <xf numFmtId="0" fontId="18" fillId="11" borderId="89" xfId="0" applyFont="1" applyFill="1" applyBorder="1" applyAlignment="1" applyProtection="1">
      <alignment horizontal="center" vertical="center"/>
    </xf>
    <xf numFmtId="49" fontId="17" fillId="13" borderId="111" xfId="0" applyNumberFormat="1" applyFont="1" applyFill="1" applyBorder="1" applyAlignment="1" applyProtection="1">
      <alignment horizontal="left" vertical="center" wrapText="1"/>
      <protection locked="0"/>
    </xf>
    <xf numFmtId="49" fontId="17" fillId="13" borderId="113" xfId="0" applyNumberFormat="1" applyFont="1" applyFill="1" applyBorder="1" applyAlignment="1" applyProtection="1">
      <alignment horizontal="left" vertical="center" wrapText="1"/>
      <protection locked="0"/>
    </xf>
    <xf numFmtId="49" fontId="17" fillId="13" borderId="114" xfId="0" applyNumberFormat="1" applyFont="1" applyFill="1" applyBorder="1" applyAlignment="1" applyProtection="1">
      <alignment horizontal="left" vertical="center" wrapText="1"/>
      <protection locked="0"/>
    </xf>
    <xf numFmtId="0" fontId="18" fillId="11" borderId="105" xfId="0" applyFont="1" applyFill="1" applyBorder="1" applyAlignment="1" applyProtection="1">
      <alignment horizontal="center" vertical="center"/>
    </xf>
    <xf numFmtId="0" fontId="18" fillId="11" borderId="106" xfId="0" applyFont="1" applyFill="1" applyBorder="1" applyAlignment="1" applyProtection="1">
      <alignment horizontal="center" vertical="center"/>
    </xf>
    <xf numFmtId="0" fontId="18" fillId="11" borderId="123" xfId="0" applyFont="1" applyFill="1" applyBorder="1" applyAlignment="1" applyProtection="1">
      <alignment horizontal="center" vertical="center"/>
    </xf>
    <xf numFmtId="49" fontId="17" fillId="13" borderId="105" xfId="0" applyNumberFormat="1" applyFont="1" applyFill="1" applyBorder="1" applyAlignment="1" applyProtection="1">
      <alignment horizontal="center" vertical="center" wrapText="1"/>
      <protection locked="0"/>
    </xf>
    <xf numFmtId="49" fontId="17" fillId="13" borderId="106" xfId="0" applyNumberFormat="1" applyFont="1" applyFill="1" applyBorder="1" applyAlignment="1" applyProtection="1">
      <alignment horizontal="center" vertical="center" wrapText="1"/>
      <protection locked="0"/>
    </xf>
    <xf numFmtId="49" fontId="17" fillId="13" borderId="107" xfId="0" applyNumberFormat="1" applyFont="1" applyFill="1" applyBorder="1" applyAlignment="1" applyProtection="1">
      <alignment horizontal="center" vertical="center" wrapText="1"/>
      <protection locked="0"/>
    </xf>
    <xf numFmtId="0" fontId="15" fillId="11" borderId="94" xfId="0" applyFont="1" applyFill="1" applyBorder="1" applyAlignment="1" applyProtection="1">
      <alignment horizontal="center" vertical="center"/>
    </xf>
    <xf numFmtId="0" fontId="15" fillId="11" borderId="49" xfId="0" applyFont="1" applyFill="1" applyBorder="1" applyAlignment="1" applyProtection="1">
      <alignment horizontal="center" vertical="center"/>
    </xf>
    <xf numFmtId="0" fontId="15" fillId="11" borderId="50" xfId="0" applyFont="1" applyFill="1" applyBorder="1" applyAlignment="1" applyProtection="1">
      <alignment horizontal="center" vertical="center"/>
    </xf>
    <xf numFmtId="0" fontId="18" fillId="11" borderId="136" xfId="0" applyFont="1" applyFill="1" applyBorder="1" applyAlignment="1" applyProtection="1">
      <alignment horizontal="center" vertical="center"/>
    </xf>
    <xf numFmtId="0" fontId="18" fillId="11" borderId="103" xfId="0" applyFont="1" applyFill="1" applyBorder="1" applyAlignment="1" applyProtection="1">
      <alignment horizontal="center" vertical="center"/>
    </xf>
    <xf numFmtId="0" fontId="18" fillId="11" borderId="137" xfId="0" applyFont="1" applyFill="1" applyBorder="1" applyAlignment="1" applyProtection="1">
      <alignment horizontal="center" vertical="center"/>
    </xf>
    <xf numFmtId="49" fontId="17" fillId="13" borderId="120" xfId="0" applyNumberFormat="1" applyFont="1" applyFill="1" applyBorder="1" applyAlignment="1" applyProtection="1">
      <alignment horizontal="center" vertical="center"/>
      <protection locked="0"/>
    </xf>
    <xf numFmtId="49" fontId="17" fillId="13" borderId="121" xfId="0" applyNumberFormat="1" applyFont="1" applyFill="1" applyBorder="1" applyAlignment="1" applyProtection="1">
      <alignment horizontal="center" vertical="center"/>
      <protection locked="0"/>
    </xf>
    <xf numFmtId="49" fontId="17" fillId="13" borderId="122" xfId="0" applyNumberFormat="1" applyFont="1" applyFill="1" applyBorder="1" applyAlignment="1" applyProtection="1">
      <alignment horizontal="center" vertical="center"/>
      <protection locked="0"/>
    </xf>
    <xf numFmtId="0" fontId="18" fillId="11" borderId="133" xfId="0" applyFont="1" applyFill="1" applyBorder="1" applyAlignment="1" applyProtection="1">
      <alignment horizontal="center" vertical="center"/>
    </xf>
    <xf numFmtId="0" fontId="18" fillId="11" borderId="121" xfId="0" applyFont="1" applyFill="1" applyBorder="1" applyAlignment="1" applyProtection="1">
      <alignment horizontal="center" vertical="center"/>
    </xf>
    <xf numFmtId="0" fontId="18" fillId="11" borderId="134" xfId="0" applyFont="1" applyFill="1" applyBorder="1" applyAlignment="1" applyProtection="1">
      <alignment horizontal="center" vertical="center"/>
    </xf>
    <xf numFmtId="0" fontId="15" fillId="10" borderId="80" xfId="0" applyFont="1" applyFill="1" applyBorder="1" applyAlignment="1" applyProtection="1">
      <alignment horizontal="left" vertical="center" indent="1" shrinkToFit="1"/>
    </xf>
    <xf numFmtId="0" fontId="15" fillId="10" borderId="81" xfId="0" applyFont="1" applyFill="1" applyBorder="1" applyAlignment="1" applyProtection="1">
      <alignment horizontal="left" vertical="center" indent="1" shrinkToFit="1"/>
    </xf>
    <xf numFmtId="0" fontId="15" fillId="10" borderId="82" xfId="0" applyFont="1" applyFill="1" applyBorder="1" applyAlignment="1" applyProtection="1">
      <alignment horizontal="left" vertical="center" indent="1" shrinkToFit="1"/>
    </xf>
    <xf numFmtId="0" fontId="15" fillId="13" borderId="99" xfId="0" applyFont="1" applyFill="1" applyBorder="1" applyAlignment="1" applyProtection="1">
      <alignment horizontal="center" vertical="center" shrinkToFit="1"/>
      <protection locked="0"/>
    </xf>
    <xf numFmtId="0" fontId="15" fillId="13" borderId="100" xfId="0" applyFont="1" applyFill="1" applyBorder="1" applyAlignment="1" applyProtection="1">
      <alignment horizontal="center" vertical="center" shrinkToFit="1"/>
      <protection locked="0"/>
    </xf>
    <xf numFmtId="0" fontId="15" fillId="13" borderId="101" xfId="0" applyFont="1" applyFill="1" applyBorder="1" applyAlignment="1" applyProtection="1">
      <alignment horizontal="center" vertical="center" shrinkToFit="1"/>
      <protection locked="0"/>
    </xf>
    <xf numFmtId="0" fontId="18" fillId="11" borderId="97" xfId="0" applyFont="1" applyFill="1" applyBorder="1" applyAlignment="1" applyProtection="1">
      <alignment horizontal="center" vertical="center"/>
    </xf>
    <xf numFmtId="0" fontId="15" fillId="11" borderId="0" xfId="0" applyFont="1" applyFill="1" applyBorder="1" applyAlignment="1" applyProtection="1">
      <alignment horizontal="left" vertical="top" wrapText="1"/>
    </xf>
    <xf numFmtId="0" fontId="15" fillId="13" borderId="42" xfId="0" applyFont="1" applyFill="1" applyBorder="1" applyAlignment="1" applyProtection="1">
      <alignment horizontal="center" vertical="center" shrinkToFit="1"/>
      <protection locked="0"/>
    </xf>
    <xf numFmtId="0" fontId="15" fillId="13" borderId="16" xfId="0" applyFont="1" applyFill="1" applyBorder="1" applyAlignment="1" applyProtection="1">
      <alignment horizontal="center" vertical="center" shrinkToFit="1"/>
      <protection locked="0"/>
    </xf>
    <xf numFmtId="0" fontId="15" fillId="13" borderId="9" xfId="0" applyFont="1" applyFill="1" applyBorder="1" applyAlignment="1" applyProtection="1">
      <alignment horizontal="center" vertical="center" shrinkToFit="1"/>
      <protection locked="0"/>
    </xf>
    <xf numFmtId="49" fontId="17" fillId="13" borderId="120" xfId="0" applyNumberFormat="1" applyFont="1" applyFill="1" applyBorder="1" applyAlignment="1" applyProtection="1">
      <alignment horizontal="center" vertical="center" wrapText="1"/>
      <protection locked="0"/>
    </xf>
    <xf numFmtId="49" fontId="17" fillId="13" borderId="121" xfId="0" applyNumberFormat="1" applyFont="1" applyFill="1" applyBorder="1" applyAlignment="1" applyProtection="1">
      <alignment horizontal="center" vertical="center" wrapText="1"/>
      <protection locked="0"/>
    </xf>
    <xf numFmtId="49" fontId="17" fillId="13" borderId="122" xfId="0" applyNumberFormat="1" applyFont="1" applyFill="1" applyBorder="1" applyAlignment="1" applyProtection="1">
      <alignment horizontal="center" vertical="center" wrapText="1"/>
      <protection locked="0"/>
    </xf>
    <xf numFmtId="0" fontId="52" fillId="11" borderId="3" xfId="0" applyFont="1" applyFill="1" applyBorder="1" applyAlignment="1" applyProtection="1">
      <alignment horizontal="left" vertical="center" indent="1"/>
    </xf>
    <xf numFmtId="0" fontId="51" fillId="0" borderId="3"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00CC66"/>
      <color rgb="FFD9D9D9"/>
      <color rgb="FFFFFF66"/>
      <color rgb="FFFFFFCC"/>
      <color rgb="FFFFCCFF"/>
      <color rgb="FFF99FF0"/>
      <color rgb="FFCCFFFF"/>
      <color rgb="FFFFFF00"/>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checked="Checked"/>
</file>

<file path=xl/ctrlProps/ctrlProp101.xml><?xml version="1.0" encoding="utf-8"?>
<formControlPr xmlns="http://schemas.microsoft.com/office/spreadsheetml/2009/9/main" objectType="CheckBox" checked="Checked"/>
</file>

<file path=xl/ctrlProps/ctrlProp102.xml><?xml version="1.0" encoding="utf-8"?>
<formControlPr xmlns="http://schemas.microsoft.com/office/spreadsheetml/2009/9/main" objectType="CheckBox" checked="Checked"/>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checked="Checked"/>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checked="Checked"/>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checked="Checked"/>
</file>

<file path=xl/ctrlProps/ctrlProp111.xml><?xml version="1.0" encoding="utf-8"?>
<formControlPr xmlns="http://schemas.microsoft.com/office/spreadsheetml/2009/9/main" objectType="CheckBox" checked="Checked"/>
</file>

<file path=xl/ctrlProps/ctrlProp112.xml><?xml version="1.0" encoding="utf-8"?>
<formControlPr xmlns="http://schemas.microsoft.com/office/spreadsheetml/2009/9/main" objectType="CheckBox" checked="Checked"/>
</file>

<file path=xl/ctrlProps/ctrlProp113.xml><?xml version="1.0" encoding="utf-8"?>
<formControlPr xmlns="http://schemas.microsoft.com/office/spreadsheetml/2009/9/main" objectType="CheckBox" checked="Checked"/>
</file>

<file path=xl/ctrlProps/ctrlProp114.xml><?xml version="1.0" encoding="utf-8"?>
<formControlPr xmlns="http://schemas.microsoft.com/office/spreadsheetml/2009/9/main" objectType="CheckBox" checked="Checked"/>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checked="Checked"/>
</file>

<file path=xl/ctrlProps/ctrlProp118.xml><?xml version="1.0" encoding="utf-8"?>
<formControlPr xmlns="http://schemas.microsoft.com/office/spreadsheetml/2009/9/main" objectType="CheckBox" checked="Checked"/>
</file>

<file path=xl/ctrlProps/ctrlProp119.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checked="Checked"/>
</file>

<file path=xl/ctrlProps/ctrlProp121.xml><?xml version="1.0" encoding="utf-8"?>
<formControlPr xmlns="http://schemas.microsoft.com/office/spreadsheetml/2009/9/main" objectType="CheckBox" checked="Checked"/>
</file>

<file path=xl/ctrlProps/ctrlProp122.xml><?xml version="1.0" encoding="utf-8"?>
<formControlPr xmlns="http://schemas.microsoft.com/office/spreadsheetml/2009/9/main" objectType="CheckBox" checked="Checked"/>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checked="Checked"/>
</file>

<file path=xl/ctrlProps/ctrlProp127.xml><?xml version="1.0" encoding="utf-8"?>
<formControlPr xmlns="http://schemas.microsoft.com/office/spreadsheetml/2009/9/main" objectType="CheckBox" checked="Checked"/>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34.xml><?xml version="1.0" encoding="utf-8"?>
<formControlPr xmlns="http://schemas.microsoft.com/office/spreadsheetml/2009/9/main" objectType="CheckBox" checked="Checked"/>
</file>

<file path=xl/ctrlProps/ctrlProp135.xml><?xml version="1.0" encoding="utf-8"?>
<formControlPr xmlns="http://schemas.microsoft.com/office/spreadsheetml/2009/9/main" objectType="CheckBox" checked="Checked"/>
</file>

<file path=xl/ctrlProps/ctrlProp136.xml><?xml version="1.0" encoding="utf-8"?>
<formControlPr xmlns="http://schemas.microsoft.com/office/spreadsheetml/2009/9/main" objectType="CheckBox" checked="Checked"/>
</file>

<file path=xl/ctrlProps/ctrlProp137.xml><?xml version="1.0" encoding="utf-8"?>
<formControlPr xmlns="http://schemas.microsoft.com/office/spreadsheetml/2009/9/main" objectType="CheckBox" checked="Checked"/>
</file>

<file path=xl/ctrlProps/ctrlProp138.xml><?xml version="1.0" encoding="utf-8"?>
<formControlPr xmlns="http://schemas.microsoft.com/office/spreadsheetml/2009/9/main" objectType="CheckBox" checked="Checked"/>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40.xml><?xml version="1.0" encoding="utf-8"?>
<formControlPr xmlns="http://schemas.microsoft.com/office/spreadsheetml/2009/9/main" objectType="CheckBox" checked="Checked"/>
</file>

<file path=xl/ctrlProps/ctrlProp141.xml><?xml version="1.0" encoding="utf-8"?>
<formControlPr xmlns="http://schemas.microsoft.com/office/spreadsheetml/2009/9/main" objectType="CheckBox" checked="Checked"/>
</file>

<file path=xl/ctrlProps/ctrlProp142.xml><?xml version="1.0" encoding="utf-8"?>
<formControlPr xmlns="http://schemas.microsoft.com/office/spreadsheetml/2009/9/main" objectType="CheckBox" checked="Checked"/>
</file>

<file path=xl/ctrlProps/ctrlProp143.xml><?xml version="1.0" encoding="utf-8"?>
<formControlPr xmlns="http://schemas.microsoft.com/office/spreadsheetml/2009/9/main" objectType="CheckBox" checked="Checked"/>
</file>

<file path=xl/ctrlProps/ctrlProp144.xml><?xml version="1.0" encoding="utf-8"?>
<formControlPr xmlns="http://schemas.microsoft.com/office/spreadsheetml/2009/9/main" objectType="CheckBox" checked="Checked"/>
</file>

<file path=xl/ctrlProps/ctrlProp145.xml><?xml version="1.0" encoding="utf-8"?>
<formControlPr xmlns="http://schemas.microsoft.com/office/spreadsheetml/2009/9/main" objectType="CheckBox" checked="Checked"/>
</file>

<file path=xl/ctrlProps/ctrlProp146.xml><?xml version="1.0" encoding="utf-8"?>
<formControlPr xmlns="http://schemas.microsoft.com/office/spreadsheetml/2009/9/main" objectType="CheckBox" checked="Checked"/>
</file>

<file path=xl/ctrlProps/ctrlProp147.xml><?xml version="1.0" encoding="utf-8"?>
<formControlPr xmlns="http://schemas.microsoft.com/office/spreadsheetml/2009/9/main" objectType="CheckBox" checked="Checked"/>
</file>

<file path=xl/ctrlProps/ctrlProp148.xml><?xml version="1.0" encoding="utf-8"?>
<formControlPr xmlns="http://schemas.microsoft.com/office/spreadsheetml/2009/9/main" objectType="CheckBox" checked="Checked"/>
</file>

<file path=xl/ctrlProps/ctrlProp149.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50.xml><?xml version="1.0" encoding="utf-8"?>
<formControlPr xmlns="http://schemas.microsoft.com/office/spreadsheetml/2009/9/main" objectType="CheckBox" checked="Checked"/>
</file>

<file path=xl/ctrlProps/ctrlProp151.xml><?xml version="1.0" encoding="utf-8"?>
<formControlPr xmlns="http://schemas.microsoft.com/office/spreadsheetml/2009/9/main" objectType="CheckBox" checked="Checked"/>
</file>

<file path=xl/ctrlProps/ctrlProp152.xml><?xml version="1.0" encoding="utf-8"?>
<formControlPr xmlns="http://schemas.microsoft.com/office/spreadsheetml/2009/9/main" objectType="CheckBox" checked="Checked"/>
</file>

<file path=xl/ctrlProps/ctrlProp153.xml><?xml version="1.0" encoding="utf-8"?>
<formControlPr xmlns="http://schemas.microsoft.com/office/spreadsheetml/2009/9/main" objectType="CheckBox" checked="Checked"/>
</file>

<file path=xl/ctrlProps/ctrlProp154.xml><?xml version="1.0" encoding="utf-8"?>
<formControlPr xmlns="http://schemas.microsoft.com/office/spreadsheetml/2009/9/main" objectType="CheckBox" checked="Checked"/>
</file>

<file path=xl/ctrlProps/ctrlProp155.xml><?xml version="1.0" encoding="utf-8"?>
<formControlPr xmlns="http://schemas.microsoft.com/office/spreadsheetml/2009/9/main" objectType="CheckBox" checked="Checked"/>
</file>

<file path=xl/ctrlProps/ctrlProp156.xml><?xml version="1.0" encoding="utf-8"?>
<formControlPr xmlns="http://schemas.microsoft.com/office/spreadsheetml/2009/9/main" objectType="CheckBox" checked="Checked"/>
</file>

<file path=xl/ctrlProps/ctrlProp157.xml><?xml version="1.0" encoding="utf-8"?>
<formControlPr xmlns="http://schemas.microsoft.com/office/spreadsheetml/2009/9/main" objectType="CheckBox" checked="Checked"/>
</file>

<file path=xl/ctrlProps/ctrlProp158.xml><?xml version="1.0" encoding="utf-8"?>
<formControlPr xmlns="http://schemas.microsoft.com/office/spreadsheetml/2009/9/main" objectType="CheckBox" checked="Checked"/>
</file>

<file path=xl/ctrlProps/ctrlProp159.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60.xml><?xml version="1.0" encoding="utf-8"?>
<formControlPr xmlns="http://schemas.microsoft.com/office/spreadsheetml/2009/9/main" objectType="CheckBox" checked="Checked"/>
</file>

<file path=xl/ctrlProps/ctrlProp161.xml><?xml version="1.0" encoding="utf-8"?>
<formControlPr xmlns="http://schemas.microsoft.com/office/spreadsheetml/2009/9/main" objectType="CheckBox" checked="Checked"/>
</file>

<file path=xl/ctrlProps/ctrlProp162.xml><?xml version="1.0" encoding="utf-8"?>
<formControlPr xmlns="http://schemas.microsoft.com/office/spreadsheetml/2009/9/main" objectType="CheckBox" checked="Checked"/>
</file>

<file path=xl/ctrlProps/ctrlProp163.xml><?xml version="1.0" encoding="utf-8"?>
<formControlPr xmlns="http://schemas.microsoft.com/office/spreadsheetml/2009/9/main" objectType="CheckBox" checked="Checked"/>
</file>

<file path=xl/ctrlProps/ctrlProp164.xml><?xml version="1.0" encoding="utf-8"?>
<formControlPr xmlns="http://schemas.microsoft.com/office/spreadsheetml/2009/9/main" objectType="CheckBox" checked="Checked"/>
</file>

<file path=xl/ctrlProps/ctrlProp165.xml><?xml version="1.0" encoding="utf-8"?>
<formControlPr xmlns="http://schemas.microsoft.com/office/spreadsheetml/2009/9/main" objectType="CheckBox" checked="Checked"/>
</file>

<file path=xl/ctrlProps/ctrlProp166.xml><?xml version="1.0" encoding="utf-8"?>
<formControlPr xmlns="http://schemas.microsoft.com/office/spreadsheetml/2009/9/main" objectType="CheckBox" checked="Checked"/>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checked="Checked"/>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checked="Checked"/>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checked="Checked"/>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checked="Checked"/>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checked="Checked"/>
</file>

<file path=xl/ctrlProps/ctrlProp51.xml><?xml version="1.0" encoding="utf-8"?>
<formControlPr xmlns="http://schemas.microsoft.com/office/spreadsheetml/2009/9/main" objectType="CheckBox" checked="Checked"/>
</file>

<file path=xl/ctrlProps/ctrlProp52.xml><?xml version="1.0" encoding="utf-8"?>
<formControlPr xmlns="http://schemas.microsoft.com/office/spreadsheetml/2009/9/main" objectType="CheckBox" checked="Checked"/>
</file>

<file path=xl/ctrlProps/ctrlProp53.xml><?xml version="1.0" encoding="utf-8"?>
<formControlPr xmlns="http://schemas.microsoft.com/office/spreadsheetml/2009/9/main" objectType="CheckBox" checked="Checked"/>
</file>

<file path=xl/ctrlProps/ctrlProp54.xml><?xml version="1.0" encoding="utf-8"?>
<formControlPr xmlns="http://schemas.microsoft.com/office/spreadsheetml/2009/9/main" objectType="CheckBox" checked="Checked"/>
</file>

<file path=xl/ctrlProps/ctrlProp55.xml><?xml version="1.0" encoding="utf-8"?>
<formControlPr xmlns="http://schemas.microsoft.com/office/spreadsheetml/2009/9/main" objectType="CheckBox" checked="Checked"/>
</file>

<file path=xl/ctrlProps/ctrlProp56.xml><?xml version="1.0" encoding="utf-8"?>
<formControlPr xmlns="http://schemas.microsoft.com/office/spreadsheetml/2009/9/main" objectType="CheckBox" checked="Checked"/>
</file>

<file path=xl/ctrlProps/ctrlProp57.xml><?xml version="1.0" encoding="utf-8"?>
<formControlPr xmlns="http://schemas.microsoft.com/office/spreadsheetml/2009/9/main" objectType="CheckBox" checked="Checked"/>
</file>

<file path=xl/ctrlProps/ctrlProp58.xml><?xml version="1.0" encoding="utf-8"?>
<formControlPr xmlns="http://schemas.microsoft.com/office/spreadsheetml/2009/9/main" objectType="CheckBox" checked="Checked"/>
</file>

<file path=xl/ctrlProps/ctrlProp59.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checked="Checked"/>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checked="Checked"/>
</file>

<file path=xl/ctrlProps/ctrlProp63.xml><?xml version="1.0" encoding="utf-8"?>
<formControlPr xmlns="http://schemas.microsoft.com/office/spreadsheetml/2009/9/main" objectType="CheckBox" checked="Checked"/>
</file>

<file path=xl/ctrlProps/ctrlProp64.xml><?xml version="1.0" encoding="utf-8"?>
<formControlPr xmlns="http://schemas.microsoft.com/office/spreadsheetml/2009/9/main" objectType="CheckBox" checked="Checked"/>
</file>

<file path=xl/ctrlProps/ctrlProp65.xml><?xml version="1.0" encoding="utf-8"?>
<formControlPr xmlns="http://schemas.microsoft.com/office/spreadsheetml/2009/9/main" objectType="CheckBox" checked="Checked"/>
</file>

<file path=xl/ctrlProps/ctrlProp66.xml><?xml version="1.0" encoding="utf-8"?>
<formControlPr xmlns="http://schemas.microsoft.com/office/spreadsheetml/2009/9/main" objectType="CheckBox" checked="Checked"/>
</file>

<file path=xl/ctrlProps/ctrlProp67.xml><?xml version="1.0" encoding="utf-8"?>
<formControlPr xmlns="http://schemas.microsoft.com/office/spreadsheetml/2009/9/main" objectType="CheckBox" checked="Checked"/>
</file>

<file path=xl/ctrlProps/ctrlProp68.xml><?xml version="1.0" encoding="utf-8"?>
<formControlPr xmlns="http://schemas.microsoft.com/office/spreadsheetml/2009/9/main" objectType="CheckBox" checked="Checked"/>
</file>

<file path=xl/ctrlProps/ctrlProp69.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checked="Checked"/>
</file>

<file path=xl/ctrlProps/ctrlProp72.xml><?xml version="1.0" encoding="utf-8"?>
<formControlPr xmlns="http://schemas.microsoft.com/office/spreadsheetml/2009/9/main" objectType="CheckBox" checked="Checked"/>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checked="Checked"/>
</file>

<file path=xl/ctrlProps/ctrlProp75.xml><?xml version="1.0" encoding="utf-8"?>
<formControlPr xmlns="http://schemas.microsoft.com/office/spreadsheetml/2009/9/main" objectType="CheckBox" checked="Checked"/>
</file>

<file path=xl/ctrlProps/ctrlProp76.xml><?xml version="1.0" encoding="utf-8"?>
<formControlPr xmlns="http://schemas.microsoft.com/office/spreadsheetml/2009/9/main" objectType="CheckBox" checked="Checked"/>
</file>

<file path=xl/ctrlProps/ctrlProp77.xml><?xml version="1.0" encoding="utf-8"?>
<formControlPr xmlns="http://schemas.microsoft.com/office/spreadsheetml/2009/9/main" objectType="CheckBox" checked="Checked"/>
</file>

<file path=xl/ctrlProps/ctrlProp78.xml><?xml version="1.0" encoding="utf-8"?>
<formControlPr xmlns="http://schemas.microsoft.com/office/spreadsheetml/2009/9/main" objectType="CheckBox" checked="Checked"/>
</file>

<file path=xl/ctrlProps/ctrlProp79.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checked="Checked"/>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checked="Checked"/>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checked="Checked"/>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checked="Checked"/>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checked="Checked"/>
</file>

<file path=xl/ctrlProps/ctrlProp95.xml><?xml version="1.0" encoding="utf-8"?>
<formControlPr xmlns="http://schemas.microsoft.com/office/spreadsheetml/2009/9/main" objectType="CheckBox" checked="Checked"/>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checked="Checked"/>
</file>

<file path=xl/ctrlProps/ctrlProp98.xml><?xml version="1.0" encoding="utf-8"?>
<formControlPr xmlns="http://schemas.microsoft.com/office/spreadsheetml/2009/9/main" objectType="CheckBox" checked="Checked"/>
</file>

<file path=xl/ctrlProps/ctrlProp99.xml><?xml version="1.0" encoding="utf-8"?>
<formControlPr xmlns="http://schemas.microsoft.com/office/spreadsheetml/2009/9/main" objectType="CheckBox" checked="Checked"/>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90</xdr:row>
          <xdr:rowOff>22860</xdr:rowOff>
        </xdr:from>
        <xdr:to>
          <xdr:col>1</xdr:col>
          <xdr:colOff>152400</xdr:colOff>
          <xdr:row>91</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91</xdr:row>
          <xdr:rowOff>22860</xdr:rowOff>
        </xdr:from>
        <xdr:to>
          <xdr:col>1</xdr:col>
          <xdr:colOff>152400</xdr:colOff>
          <xdr:row>92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22860</xdr:rowOff>
        </xdr:from>
        <xdr:to>
          <xdr:col>1</xdr:col>
          <xdr:colOff>152400</xdr:colOff>
          <xdr:row>94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97</xdr:row>
          <xdr:rowOff>22860</xdr:rowOff>
        </xdr:from>
        <xdr:to>
          <xdr:col>1</xdr:col>
          <xdr:colOff>152400</xdr:colOff>
          <xdr:row>98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22860</xdr:rowOff>
        </xdr:from>
        <xdr:to>
          <xdr:col>1</xdr:col>
          <xdr:colOff>152400</xdr:colOff>
          <xdr:row>99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22860</xdr:rowOff>
        </xdr:from>
        <xdr:to>
          <xdr:col>1</xdr:col>
          <xdr:colOff>152400</xdr:colOff>
          <xdr:row>100</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100</xdr:row>
          <xdr:rowOff>22860</xdr:rowOff>
        </xdr:from>
        <xdr:to>
          <xdr:col>1</xdr:col>
          <xdr:colOff>152400</xdr:colOff>
          <xdr:row>101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101</xdr:row>
          <xdr:rowOff>22860</xdr:rowOff>
        </xdr:from>
        <xdr:to>
          <xdr:col>1</xdr:col>
          <xdr:colOff>152400</xdr:colOff>
          <xdr:row>102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22860</xdr:rowOff>
        </xdr:from>
        <xdr:to>
          <xdr:col>1</xdr:col>
          <xdr:colOff>152400</xdr:colOff>
          <xdr:row>103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22860</xdr:rowOff>
        </xdr:from>
        <xdr:to>
          <xdr:col>1</xdr:col>
          <xdr:colOff>152400</xdr:colOff>
          <xdr:row>110</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22860</xdr:rowOff>
        </xdr:from>
        <xdr:to>
          <xdr:col>1</xdr:col>
          <xdr:colOff>152400</xdr:colOff>
          <xdr:row>111</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22860</xdr:rowOff>
        </xdr:from>
        <xdr:to>
          <xdr:col>1</xdr:col>
          <xdr:colOff>152400</xdr:colOff>
          <xdr:row>112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22860</xdr:rowOff>
        </xdr:from>
        <xdr:to>
          <xdr:col>1</xdr:col>
          <xdr:colOff>152400</xdr:colOff>
          <xdr:row>109</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22860</xdr:rowOff>
        </xdr:from>
        <xdr:to>
          <xdr:col>1</xdr:col>
          <xdr:colOff>152400</xdr:colOff>
          <xdr:row>115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22860</xdr:rowOff>
        </xdr:from>
        <xdr:to>
          <xdr:col>1</xdr:col>
          <xdr:colOff>152400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22860</xdr:rowOff>
        </xdr:from>
        <xdr:to>
          <xdr:col>1</xdr:col>
          <xdr:colOff>152400</xdr:colOff>
          <xdr:row>122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22860</xdr:rowOff>
        </xdr:from>
        <xdr:to>
          <xdr:col>1</xdr:col>
          <xdr:colOff>152400</xdr:colOff>
          <xdr:row>123</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22860</xdr:rowOff>
        </xdr:from>
        <xdr:to>
          <xdr:col>1</xdr:col>
          <xdr:colOff>152400</xdr:colOff>
          <xdr:row>124</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124</xdr:row>
          <xdr:rowOff>22860</xdr:rowOff>
        </xdr:from>
        <xdr:to>
          <xdr:col>1</xdr:col>
          <xdr:colOff>152400</xdr:colOff>
          <xdr:row>125</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22860</xdr:rowOff>
        </xdr:from>
        <xdr:to>
          <xdr:col>1</xdr:col>
          <xdr:colOff>152400</xdr:colOff>
          <xdr:row>133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135</xdr:row>
          <xdr:rowOff>22860</xdr:rowOff>
        </xdr:from>
        <xdr:to>
          <xdr:col>1</xdr:col>
          <xdr:colOff>152400</xdr:colOff>
          <xdr:row>136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22860</xdr:rowOff>
        </xdr:from>
        <xdr:to>
          <xdr:col>1</xdr:col>
          <xdr:colOff>152400</xdr:colOff>
          <xdr:row>138</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22860</xdr:rowOff>
        </xdr:from>
        <xdr:to>
          <xdr:col>1</xdr:col>
          <xdr:colOff>152400</xdr:colOff>
          <xdr:row>139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139</xdr:row>
          <xdr:rowOff>22860</xdr:rowOff>
        </xdr:from>
        <xdr:to>
          <xdr:col>1</xdr:col>
          <xdr:colOff>152400</xdr:colOff>
          <xdr:row>140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0</xdr:rowOff>
        </xdr:from>
        <xdr:to>
          <xdr:col>1</xdr:col>
          <xdr:colOff>152400</xdr:colOff>
          <xdr:row>140</xdr:row>
          <xdr:rowOff>160020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140</xdr:row>
          <xdr:rowOff>22860</xdr:rowOff>
        </xdr:from>
        <xdr:to>
          <xdr:col>1</xdr:col>
          <xdr:colOff>152400</xdr:colOff>
          <xdr:row>141</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22860</xdr:rowOff>
        </xdr:from>
        <xdr:to>
          <xdr:col>1</xdr:col>
          <xdr:colOff>152400</xdr:colOff>
          <xdr:row>134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147</xdr:row>
          <xdr:rowOff>22860</xdr:rowOff>
        </xdr:from>
        <xdr:to>
          <xdr:col>1</xdr:col>
          <xdr:colOff>152400</xdr:colOff>
          <xdr:row>148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149</xdr:row>
          <xdr:rowOff>22860</xdr:rowOff>
        </xdr:from>
        <xdr:to>
          <xdr:col>1</xdr:col>
          <xdr:colOff>152400</xdr:colOff>
          <xdr:row>150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22860</xdr:rowOff>
        </xdr:from>
        <xdr:to>
          <xdr:col>1</xdr:col>
          <xdr:colOff>152400</xdr:colOff>
          <xdr:row>151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0</xdr:rowOff>
        </xdr:from>
        <xdr:to>
          <xdr:col>1</xdr:col>
          <xdr:colOff>152400</xdr:colOff>
          <xdr:row>151</xdr:row>
          <xdr:rowOff>160020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156</xdr:row>
          <xdr:rowOff>22860</xdr:rowOff>
        </xdr:from>
        <xdr:to>
          <xdr:col>1</xdr:col>
          <xdr:colOff>152400</xdr:colOff>
          <xdr:row>157</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157</xdr:row>
          <xdr:rowOff>22860</xdr:rowOff>
        </xdr:from>
        <xdr:to>
          <xdr:col>1</xdr:col>
          <xdr:colOff>152400</xdr:colOff>
          <xdr:row>158</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158</xdr:row>
          <xdr:rowOff>22860</xdr:rowOff>
        </xdr:from>
        <xdr:to>
          <xdr:col>1</xdr:col>
          <xdr:colOff>152400</xdr:colOff>
          <xdr:row>159</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148</xdr:row>
          <xdr:rowOff>22860</xdr:rowOff>
        </xdr:from>
        <xdr:to>
          <xdr:col>1</xdr:col>
          <xdr:colOff>152400</xdr:colOff>
          <xdr:row>149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154</xdr:row>
          <xdr:rowOff>22860</xdr:rowOff>
        </xdr:from>
        <xdr:to>
          <xdr:col>1</xdr:col>
          <xdr:colOff>152400</xdr:colOff>
          <xdr:row>155</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165</xdr:row>
          <xdr:rowOff>22860</xdr:rowOff>
        </xdr:from>
        <xdr:to>
          <xdr:col>1</xdr:col>
          <xdr:colOff>152400</xdr:colOff>
          <xdr:row>166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0</xdr:rowOff>
        </xdr:from>
        <xdr:to>
          <xdr:col>1</xdr:col>
          <xdr:colOff>152400</xdr:colOff>
          <xdr:row>166</xdr:row>
          <xdr:rowOff>160020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166</xdr:row>
          <xdr:rowOff>22860</xdr:rowOff>
        </xdr:from>
        <xdr:to>
          <xdr:col>1</xdr:col>
          <xdr:colOff>152400</xdr:colOff>
          <xdr:row>167</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168</xdr:row>
          <xdr:rowOff>22860</xdr:rowOff>
        </xdr:from>
        <xdr:to>
          <xdr:col>1</xdr:col>
          <xdr:colOff>152400</xdr:colOff>
          <xdr:row>169</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169</xdr:row>
          <xdr:rowOff>22860</xdr:rowOff>
        </xdr:from>
        <xdr:to>
          <xdr:col>1</xdr:col>
          <xdr:colOff>152400</xdr:colOff>
          <xdr:row>170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176</xdr:row>
          <xdr:rowOff>22860</xdr:rowOff>
        </xdr:from>
        <xdr:to>
          <xdr:col>1</xdr:col>
          <xdr:colOff>152400</xdr:colOff>
          <xdr:row>177</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177</xdr:row>
          <xdr:rowOff>22860</xdr:rowOff>
        </xdr:from>
        <xdr:to>
          <xdr:col>1</xdr:col>
          <xdr:colOff>152400</xdr:colOff>
          <xdr:row>178</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22860</xdr:rowOff>
        </xdr:from>
        <xdr:to>
          <xdr:col>1</xdr:col>
          <xdr:colOff>152400</xdr:colOff>
          <xdr:row>179</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179</xdr:row>
          <xdr:rowOff>22860</xdr:rowOff>
        </xdr:from>
        <xdr:to>
          <xdr:col>1</xdr:col>
          <xdr:colOff>152400</xdr:colOff>
          <xdr:row>180</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22860</xdr:rowOff>
        </xdr:from>
        <xdr:to>
          <xdr:col>1</xdr:col>
          <xdr:colOff>152400</xdr:colOff>
          <xdr:row>192</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193</xdr:row>
          <xdr:rowOff>22860</xdr:rowOff>
        </xdr:from>
        <xdr:to>
          <xdr:col>1</xdr:col>
          <xdr:colOff>152400</xdr:colOff>
          <xdr:row>194</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194</xdr:row>
          <xdr:rowOff>22860</xdr:rowOff>
        </xdr:from>
        <xdr:to>
          <xdr:col>1</xdr:col>
          <xdr:colOff>152400</xdr:colOff>
          <xdr:row>195</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195</xdr:row>
          <xdr:rowOff>22860</xdr:rowOff>
        </xdr:from>
        <xdr:to>
          <xdr:col>1</xdr:col>
          <xdr:colOff>152400</xdr:colOff>
          <xdr:row>196</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196</xdr:row>
          <xdr:rowOff>22860</xdr:rowOff>
        </xdr:from>
        <xdr:to>
          <xdr:col>1</xdr:col>
          <xdr:colOff>152400</xdr:colOff>
          <xdr:row>197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197</xdr:row>
          <xdr:rowOff>22860</xdr:rowOff>
        </xdr:from>
        <xdr:to>
          <xdr:col>1</xdr:col>
          <xdr:colOff>152400</xdr:colOff>
          <xdr:row>198</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198</xdr:row>
          <xdr:rowOff>22860</xdr:rowOff>
        </xdr:from>
        <xdr:to>
          <xdr:col>1</xdr:col>
          <xdr:colOff>152400</xdr:colOff>
          <xdr:row>199</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199</xdr:row>
          <xdr:rowOff>0</xdr:rowOff>
        </xdr:from>
        <xdr:to>
          <xdr:col>1</xdr:col>
          <xdr:colOff>152400</xdr:colOff>
          <xdr:row>201</xdr:row>
          <xdr:rowOff>60960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152400</xdr:colOff>
          <xdr:row>208</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211</xdr:row>
          <xdr:rowOff>22860</xdr:rowOff>
        </xdr:from>
        <xdr:to>
          <xdr:col>1</xdr:col>
          <xdr:colOff>152400</xdr:colOff>
          <xdr:row>212</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215</xdr:row>
          <xdr:rowOff>22860</xdr:rowOff>
        </xdr:from>
        <xdr:to>
          <xdr:col>1</xdr:col>
          <xdr:colOff>152400</xdr:colOff>
          <xdr:row>216</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216</xdr:row>
          <xdr:rowOff>22860</xdr:rowOff>
        </xdr:from>
        <xdr:to>
          <xdr:col>1</xdr:col>
          <xdr:colOff>152400</xdr:colOff>
          <xdr:row>217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217</xdr:row>
          <xdr:rowOff>22860</xdr:rowOff>
        </xdr:from>
        <xdr:to>
          <xdr:col>1</xdr:col>
          <xdr:colOff>152400</xdr:colOff>
          <xdr:row>218</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218</xdr:row>
          <xdr:rowOff>22860</xdr:rowOff>
        </xdr:from>
        <xdr:to>
          <xdr:col>1</xdr:col>
          <xdr:colOff>152400</xdr:colOff>
          <xdr:row>218</xdr:row>
          <xdr:rowOff>152400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219</xdr:row>
          <xdr:rowOff>22860</xdr:rowOff>
        </xdr:from>
        <xdr:to>
          <xdr:col>1</xdr:col>
          <xdr:colOff>152400</xdr:colOff>
          <xdr:row>220</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220</xdr:row>
          <xdr:rowOff>22860</xdr:rowOff>
        </xdr:from>
        <xdr:to>
          <xdr:col>1</xdr:col>
          <xdr:colOff>152400</xdr:colOff>
          <xdr:row>221</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1</xdr:col>
          <xdr:colOff>152400</xdr:colOff>
          <xdr:row>222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222</xdr:row>
          <xdr:rowOff>22860</xdr:rowOff>
        </xdr:from>
        <xdr:to>
          <xdr:col>1</xdr:col>
          <xdr:colOff>152400</xdr:colOff>
          <xdr:row>223</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224</xdr:row>
          <xdr:rowOff>22860</xdr:rowOff>
        </xdr:from>
        <xdr:to>
          <xdr:col>1</xdr:col>
          <xdr:colOff>152400</xdr:colOff>
          <xdr:row>225</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239</xdr:row>
          <xdr:rowOff>22860</xdr:rowOff>
        </xdr:from>
        <xdr:to>
          <xdr:col>1</xdr:col>
          <xdr:colOff>152400</xdr:colOff>
          <xdr:row>241</xdr:row>
          <xdr:rowOff>7620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152400</xdr:colOff>
          <xdr:row>245</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245</xdr:row>
          <xdr:rowOff>22860</xdr:rowOff>
        </xdr:from>
        <xdr:to>
          <xdr:col>1</xdr:col>
          <xdr:colOff>152400</xdr:colOff>
          <xdr:row>246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246</xdr:row>
          <xdr:rowOff>22860</xdr:rowOff>
        </xdr:from>
        <xdr:to>
          <xdr:col>1</xdr:col>
          <xdr:colOff>152400</xdr:colOff>
          <xdr:row>247</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247</xdr:row>
          <xdr:rowOff>22860</xdr:rowOff>
        </xdr:from>
        <xdr:to>
          <xdr:col>1</xdr:col>
          <xdr:colOff>152400</xdr:colOff>
          <xdr:row>248</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22860</xdr:rowOff>
        </xdr:from>
        <xdr:to>
          <xdr:col>1</xdr:col>
          <xdr:colOff>152400</xdr:colOff>
          <xdr:row>250</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250</xdr:row>
          <xdr:rowOff>22860</xdr:rowOff>
        </xdr:from>
        <xdr:to>
          <xdr:col>1</xdr:col>
          <xdr:colOff>152400</xdr:colOff>
          <xdr:row>251</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251</xdr:row>
          <xdr:rowOff>22860</xdr:rowOff>
        </xdr:from>
        <xdr:to>
          <xdr:col>1</xdr:col>
          <xdr:colOff>152400</xdr:colOff>
          <xdr:row>252</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252</xdr:row>
          <xdr:rowOff>22860</xdr:rowOff>
        </xdr:from>
        <xdr:to>
          <xdr:col>1</xdr:col>
          <xdr:colOff>152400</xdr:colOff>
          <xdr:row>253</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1</xdr:col>
          <xdr:colOff>152400</xdr:colOff>
          <xdr:row>254</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255</xdr:row>
          <xdr:rowOff>22860</xdr:rowOff>
        </xdr:from>
        <xdr:to>
          <xdr:col>1</xdr:col>
          <xdr:colOff>152400</xdr:colOff>
          <xdr:row>256</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22860</xdr:rowOff>
        </xdr:from>
        <xdr:to>
          <xdr:col>1</xdr:col>
          <xdr:colOff>152400</xdr:colOff>
          <xdr:row>90</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152400</xdr:colOff>
          <xdr:row>89</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130</xdr:row>
          <xdr:rowOff>22860</xdr:rowOff>
        </xdr:from>
        <xdr:to>
          <xdr:col>1</xdr:col>
          <xdr:colOff>152400</xdr:colOff>
          <xdr:row>131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22860</xdr:rowOff>
        </xdr:from>
        <xdr:to>
          <xdr:col>1</xdr:col>
          <xdr:colOff>152400</xdr:colOff>
          <xdr:row>132</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204</xdr:row>
          <xdr:rowOff>22860</xdr:rowOff>
        </xdr:from>
        <xdr:to>
          <xdr:col>1</xdr:col>
          <xdr:colOff>152400</xdr:colOff>
          <xdr:row>205</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205</xdr:row>
          <xdr:rowOff>22860</xdr:rowOff>
        </xdr:from>
        <xdr:to>
          <xdr:col>1</xdr:col>
          <xdr:colOff>152400</xdr:colOff>
          <xdr:row>206</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206</xdr:row>
          <xdr:rowOff>22860</xdr:rowOff>
        </xdr:from>
        <xdr:to>
          <xdr:col>1</xdr:col>
          <xdr:colOff>152400</xdr:colOff>
          <xdr:row>207</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265</xdr:row>
          <xdr:rowOff>22860</xdr:rowOff>
        </xdr:from>
        <xdr:to>
          <xdr:col>1</xdr:col>
          <xdr:colOff>152400</xdr:colOff>
          <xdr:row>266</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266</xdr:row>
          <xdr:rowOff>22860</xdr:rowOff>
        </xdr:from>
        <xdr:to>
          <xdr:col>1</xdr:col>
          <xdr:colOff>152400</xdr:colOff>
          <xdr:row>267</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267</xdr:row>
          <xdr:rowOff>22860</xdr:rowOff>
        </xdr:from>
        <xdr:to>
          <xdr:col>1</xdr:col>
          <xdr:colOff>152400</xdr:colOff>
          <xdr:row>268</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268</xdr:row>
          <xdr:rowOff>22860</xdr:rowOff>
        </xdr:from>
        <xdr:to>
          <xdr:col>1</xdr:col>
          <xdr:colOff>152400</xdr:colOff>
          <xdr:row>269</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269</xdr:row>
          <xdr:rowOff>22860</xdr:rowOff>
        </xdr:from>
        <xdr:to>
          <xdr:col>1</xdr:col>
          <xdr:colOff>152400</xdr:colOff>
          <xdr:row>270</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270</xdr:row>
          <xdr:rowOff>22860</xdr:rowOff>
        </xdr:from>
        <xdr:to>
          <xdr:col>1</xdr:col>
          <xdr:colOff>152400</xdr:colOff>
          <xdr:row>271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271</xdr:row>
          <xdr:rowOff>22860</xdr:rowOff>
        </xdr:from>
        <xdr:to>
          <xdr:col>1</xdr:col>
          <xdr:colOff>152400</xdr:colOff>
          <xdr:row>272</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272</xdr:row>
          <xdr:rowOff>22860</xdr:rowOff>
        </xdr:from>
        <xdr:to>
          <xdr:col>1</xdr:col>
          <xdr:colOff>152400</xdr:colOff>
          <xdr:row>273</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273</xdr:row>
          <xdr:rowOff>22860</xdr:rowOff>
        </xdr:from>
        <xdr:to>
          <xdr:col>1</xdr:col>
          <xdr:colOff>152400</xdr:colOff>
          <xdr:row>274</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264</xdr:row>
          <xdr:rowOff>22860</xdr:rowOff>
        </xdr:from>
        <xdr:to>
          <xdr:col>1</xdr:col>
          <xdr:colOff>152400</xdr:colOff>
          <xdr:row>265</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263</xdr:row>
          <xdr:rowOff>22860</xdr:rowOff>
        </xdr:from>
        <xdr:to>
          <xdr:col>1</xdr:col>
          <xdr:colOff>152400</xdr:colOff>
          <xdr:row>264</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159</xdr:row>
          <xdr:rowOff>22860</xdr:rowOff>
        </xdr:from>
        <xdr:to>
          <xdr:col>1</xdr:col>
          <xdr:colOff>152400</xdr:colOff>
          <xdr:row>160</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256</xdr:row>
          <xdr:rowOff>22860</xdr:rowOff>
        </xdr:from>
        <xdr:to>
          <xdr:col>1</xdr:col>
          <xdr:colOff>152400</xdr:colOff>
          <xdr:row>257</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134</xdr:row>
          <xdr:rowOff>22860</xdr:rowOff>
        </xdr:from>
        <xdr:to>
          <xdr:col>1</xdr:col>
          <xdr:colOff>152400</xdr:colOff>
          <xdr:row>135</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1</xdr:col>
          <xdr:colOff>152400</xdr:colOff>
          <xdr:row>213</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141</xdr:row>
          <xdr:rowOff>22860</xdr:rowOff>
        </xdr:from>
        <xdr:to>
          <xdr:col>1</xdr:col>
          <xdr:colOff>152400</xdr:colOff>
          <xdr:row>142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0</xdr:rowOff>
        </xdr:from>
        <xdr:to>
          <xdr:col>1</xdr:col>
          <xdr:colOff>152400</xdr:colOff>
          <xdr:row>223</xdr:row>
          <xdr:rowOff>152400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223</xdr:row>
          <xdr:rowOff>22860</xdr:rowOff>
        </xdr:from>
        <xdr:to>
          <xdr:col>1</xdr:col>
          <xdr:colOff>152400</xdr:colOff>
          <xdr:row>224</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22860</xdr:rowOff>
        </xdr:from>
        <xdr:to>
          <xdr:col>1</xdr:col>
          <xdr:colOff>152400</xdr:colOff>
          <xdr:row>249</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152</xdr:row>
          <xdr:rowOff>22860</xdr:rowOff>
        </xdr:from>
        <xdr:to>
          <xdr:col>1</xdr:col>
          <xdr:colOff>152400</xdr:colOff>
          <xdr:row>153</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180</xdr:row>
          <xdr:rowOff>22860</xdr:rowOff>
        </xdr:from>
        <xdr:to>
          <xdr:col>1</xdr:col>
          <xdr:colOff>152400</xdr:colOff>
          <xdr:row>181</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181</xdr:row>
          <xdr:rowOff>22860</xdr:rowOff>
        </xdr:from>
        <xdr:to>
          <xdr:col>1</xdr:col>
          <xdr:colOff>152400</xdr:colOff>
          <xdr:row>182</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152400</xdr:colOff>
          <xdr:row>183</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183</xdr:row>
          <xdr:rowOff>22860</xdr:rowOff>
        </xdr:from>
        <xdr:to>
          <xdr:col>1</xdr:col>
          <xdr:colOff>152400</xdr:colOff>
          <xdr:row>184</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184</xdr:row>
          <xdr:rowOff>22860</xdr:rowOff>
        </xdr:from>
        <xdr:to>
          <xdr:col>1</xdr:col>
          <xdr:colOff>152400</xdr:colOff>
          <xdr:row>185</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185</xdr:row>
          <xdr:rowOff>22860</xdr:rowOff>
        </xdr:from>
        <xdr:to>
          <xdr:col>1</xdr:col>
          <xdr:colOff>152400</xdr:colOff>
          <xdr:row>186</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240</xdr:row>
          <xdr:rowOff>22860</xdr:rowOff>
        </xdr:from>
        <xdr:to>
          <xdr:col>1</xdr:col>
          <xdr:colOff>182880</xdr:colOff>
          <xdr:row>241</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241</xdr:row>
          <xdr:rowOff>22860</xdr:rowOff>
        </xdr:from>
        <xdr:to>
          <xdr:col>1</xdr:col>
          <xdr:colOff>182880</xdr:colOff>
          <xdr:row>242</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xdr:rowOff>
        </xdr:from>
        <xdr:to>
          <xdr:col>1</xdr:col>
          <xdr:colOff>152400</xdr:colOff>
          <xdr:row>152</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0</xdr:rowOff>
        </xdr:from>
        <xdr:to>
          <xdr:col>1</xdr:col>
          <xdr:colOff>152400</xdr:colOff>
          <xdr:row>221</xdr:row>
          <xdr:rowOff>160020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22860</xdr:rowOff>
        </xdr:from>
        <xdr:to>
          <xdr:col>1</xdr:col>
          <xdr:colOff>152400</xdr:colOff>
          <xdr:row>137</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254</xdr:row>
          <xdr:rowOff>22860</xdr:rowOff>
        </xdr:from>
        <xdr:to>
          <xdr:col>1</xdr:col>
          <xdr:colOff>182880</xdr:colOff>
          <xdr:row>255</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44823</xdr:colOff>
      <xdr:row>30</xdr:row>
      <xdr:rowOff>8965</xdr:rowOff>
    </xdr:from>
    <xdr:to>
      <xdr:col>21</xdr:col>
      <xdr:colOff>322729</xdr:colOff>
      <xdr:row>32</xdr:row>
      <xdr:rowOff>212912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2875558" y="6564406"/>
          <a:ext cx="277906" cy="652182"/>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243</xdr:row>
          <xdr:rowOff>22860</xdr:rowOff>
        </xdr:from>
        <xdr:to>
          <xdr:col>1</xdr:col>
          <xdr:colOff>152400</xdr:colOff>
          <xdr:row>244</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170</xdr:row>
          <xdr:rowOff>22860</xdr:rowOff>
        </xdr:from>
        <xdr:to>
          <xdr:col>1</xdr:col>
          <xdr:colOff>152400</xdr:colOff>
          <xdr:row>170</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22860</xdr:rowOff>
        </xdr:from>
        <xdr:to>
          <xdr:col>1</xdr:col>
          <xdr:colOff>152400</xdr:colOff>
          <xdr:row>172</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112</xdr:row>
          <xdr:rowOff>22860</xdr:rowOff>
        </xdr:from>
        <xdr:to>
          <xdr:col>1</xdr:col>
          <xdr:colOff>152400</xdr:colOff>
          <xdr:row>113</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22860</xdr:rowOff>
        </xdr:from>
        <xdr:to>
          <xdr:col>1</xdr:col>
          <xdr:colOff>152400</xdr:colOff>
          <xdr:row>114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172</xdr:row>
          <xdr:rowOff>22860</xdr:rowOff>
        </xdr:from>
        <xdr:to>
          <xdr:col>1</xdr:col>
          <xdr:colOff>152400</xdr:colOff>
          <xdr:row>173</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173</xdr:row>
          <xdr:rowOff>22860</xdr:rowOff>
        </xdr:from>
        <xdr:to>
          <xdr:col>1</xdr:col>
          <xdr:colOff>152400</xdr:colOff>
          <xdr:row>174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174</xdr:row>
          <xdr:rowOff>22860</xdr:rowOff>
        </xdr:from>
        <xdr:to>
          <xdr:col>1</xdr:col>
          <xdr:colOff>152400</xdr:colOff>
          <xdr:row>175</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175</xdr:row>
          <xdr:rowOff>22860</xdr:rowOff>
        </xdr:from>
        <xdr:to>
          <xdr:col>1</xdr:col>
          <xdr:colOff>152400</xdr:colOff>
          <xdr:row>176</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192</xdr:row>
          <xdr:rowOff>22860</xdr:rowOff>
        </xdr:from>
        <xdr:to>
          <xdr:col>1</xdr:col>
          <xdr:colOff>152400</xdr:colOff>
          <xdr:row>193</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208</xdr:row>
          <xdr:rowOff>22860</xdr:rowOff>
        </xdr:from>
        <xdr:to>
          <xdr:col>1</xdr:col>
          <xdr:colOff>152400</xdr:colOff>
          <xdr:row>209</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1</xdr:col>
          <xdr:colOff>152400</xdr:colOff>
          <xdr:row>210</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210</xdr:row>
          <xdr:rowOff>22860</xdr:rowOff>
        </xdr:from>
        <xdr:to>
          <xdr:col>1</xdr:col>
          <xdr:colOff>152400</xdr:colOff>
          <xdr:row>211</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44824</xdr:colOff>
      <xdr:row>38</xdr:row>
      <xdr:rowOff>11206</xdr:rowOff>
    </xdr:from>
    <xdr:to>
      <xdr:col>21</xdr:col>
      <xdr:colOff>322730</xdr:colOff>
      <xdr:row>41</xdr:row>
      <xdr:rowOff>0</xdr:rowOff>
    </xdr:to>
    <xdr:sp macro="" textlink="">
      <xdr:nvSpPr>
        <xdr:cNvPr id="159" name="右中かっこ 158">
          <a:extLst>
            <a:ext uri="{FF2B5EF4-FFF2-40B4-BE49-F238E27FC236}">
              <a16:creationId xmlns:a16="http://schemas.microsoft.com/office/drawing/2014/main" id="{00000000-0008-0000-0000-00009F000000}"/>
            </a:ext>
          </a:extLst>
        </xdr:cNvPr>
        <xdr:cNvSpPr/>
      </xdr:nvSpPr>
      <xdr:spPr>
        <a:xfrm>
          <a:off x="12875559" y="8359588"/>
          <a:ext cx="277906" cy="661147"/>
        </a:xfrm>
        <a:prstGeom prst="rightBrace">
          <a:avLst>
            <a:gd name="adj1" fmla="val 30913"/>
            <a:gd name="adj2" fmla="val 41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153</xdr:row>
          <xdr:rowOff>22860</xdr:rowOff>
        </xdr:from>
        <xdr:to>
          <xdr:col>1</xdr:col>
          <xdr:colOff>152400</xdr:colOff>
          <xdr:row>154</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155</xdr:row>
          <xdr:rowOff>22860</xdr:rowOff>
        </xdr:from>
        <xdr:to>
          <xdr:col>1</xdr:col>
          <xdr:colOff>152400</xdr:colOff>
          <xdr:row>156</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22860</xdr:rowOff>
        </xdr:from>
        <xdr:to>
          <xdr:col>1</xdr:col>
          <xdr:colOff>152400</xdr:colOff>
          <xdr:row>214</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214</xdr:row>
          <xdr:rowOff>22860</xdr:rowOff>
        </xdr:from>
        <xdr:to>
          <xdr:col>1</xdr:col>
          <xdr:colOff>152400</xdr:colOff>
          <xdr:row>215</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92</xdr:row>
          <xdr:rowOff>7620</xdr:rowOff>
        </xdr:from>
        <xdr:to>
          <xdr:col>1</xdr:col>
          <xdr:colOff>152400</xdr:colOff>
          <xdr:row>93</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22860</xdr:rowOff>
        </xdr:from>
        <xdr:to>
          <xdr:col>1</xdr:col>
          <xdr:colOff>152400</xdr:colOff>
          <xdr:row>94</xdr:row>
          <xdr:rowOff>182880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93</xdr:row>
          <xdr:rowOff>7620</xdr:rowOff>
        </xdr:from>
        <xdr:to>
          <xdr:col>1</xdr:col>
          <xdr:colOff>152400</xdr:colOff>
          <xdr:row>94</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152400</xdr:colOff>
          <xdr:row>94</xdr:row>
          <xdr:rowOff>182880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95</xdr:row>
          <xdr:rowOff>7620</xdr:rowOff>
        </xdr:from>
        <xdr:to>
          <xdr:col>1</xdr:col>
          <xdr:colOff>152400</xdr:colOff>
          <xdr:row>96</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7620</xdr:rowOff>
        </xdr:from>
        <xdr:to>
          <xdr:col>1</xdr:col>
          <xdr:colOff>152400</xdr:colOff>
          <xdr:row>97</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243</xdr:row>
          <xdr:rowOff>0</xdr:rowOff>
        </xdr:from>
        <xdr:to>
          <xdr:col>1</xdr:col>
          <xdr:colOff>182880</xdr:colOff>
          <xdr:row>243</xdr:row>
          <xdr:rowOff>160020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53788</xdr:colOff>
      <xdr:row>1</xdr:row>
      <xdr:rowOff>53788</xdr:rowOff>
    </xdr:from>
    <xdr:to>
      <xdr:col>4</xdr:col>
      <xdr:colOff>251012</xdr:colOff>
      <xdr:row>18</xdr:row>
      <xdr:rowOff>98611</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29200" y="385482"/>
          <a:ext cx="197224" cy="4007223"/>
        </a:xfrm>
        <a:prstGeom prst="rightBrace">
          <a:avLst>
            <a:gd name="adj1" fmla="val 34140"/>
            <a:gd name="adj2" fmla="val 50000"/>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B276"/>
  <sheetViews>
    <sheetView showZeros="0" view="pageBreakPreview" zoomScale="85" zoomScaleNormal="40" zoomScaleSheetLayoutView="85" workbookViewId="0">
      <selection activeCell="B14" sqref="B14:J15"/>
    </sheetView>
  </sheetViews>
  <sheetFormatPr defaultColWidth="8.69921875" defaultRowHeight="13.2" x14ac:dyDescent="0.2"/>
  <cols>
    <col min="1" max="2" width="2.69921875" style="5" customWidth="1"/>
    <col min="3" max="3" width="4.69921875" style="5" customWidth="1"/>
    <col min="4" max="4" width="15.69921875" style="10" customWidth="1"/>
    <col min="5" max="6" width="3.8984375" style="10" customWidth="1"/>
    <col min="7" max="7" width="10.5" style="5" customWidth="1"/>
    <col min="8" max="11" width="9.69921875" style="5" customWidth="1"/>
    <col min="12" max="16" width="8.69921875" style="5"/>
    <col min="17" max="18" width="2.69921875" style="5" customWidth="1"/>
    <col min="19" max="19" width="4.19921875" style="5" customWidth="1"/>
    <col min="20" max="20" width="15.69921875" style="5" customWidth="1"/>
    <col min="21" max="27" width="15.69921875" style="10" customWidth="1"/>
    <col min="28" max="16384" width="8.69921875" style="5"/>
  </cols>
  <sheetData>
    <row r="1" spans="1:27" ht="3" customHeight="1" x14ac:dyDescent="0.2">
      <c r="A1" s="3"/>
      <c r="B1" s="6"/>
      <c r="C1" s="6"/>
      <c r="D1" s="16"/>
      <c r="E1" s="16"/>
      <c r="F1" s="16"/>
      <c r="G1" s="6"/>
      <c r="H1" s="6"/>
      <c r="I1" s="6"/>
      <c r="J1" s="6"/>
      <c r="K1" s="6"/>
      <c r="L1" s="6"/>
      <c r="M1" s="6"/>
      <c r="N1" s="6"/>
      <c r="O1" s="6"/>
      <c r="P1" s="6"/>
      <c r="Q1" s="6"/>
      <c r="R1" s="3"/>
      <c r="S1" s="3"/>
      <c r="T1" s="3"/>
      <c r="U1" s="9"/>
      <c r="V1" s="9"/>
      <c r="W1" s="9"/>
      <c r="X1" s="9"/>
      <c r="Y1" s="9"/>
      <c r="Z1" s="9"/>
      <c r="AA1" s="9"/>
    </row>
    <row r="2" spans="1:27" ht="15.6" thickBot="1" x14ac:dyDescent="0.35">
      <c r="A2" s="3"/>
      <c r="B2" s="6"/>
      <c r="C2" s="493" t="s">
        <v>353</v>
      </c>
      <c r="D2" s="494"/>
      <c r="E2" s="194"/>
      <c r="F2" s="194"/>
      <c r="G2" s="195"/>
      <c r="H2" s="195"/>
      <c r="I2" s="195"/>
      <c r="J2" s="195"/>
      <c r="K2" s="195"/>
      <c r="L2" s="6"/>
      <c r="M2" s="6"/>
      <c r="N2" s="6"/>
      <c r="O2" s="6"/>
      <c r="P2" s="6"/>
      <c r="Q2" s="6"/>
      <c r="R2" s="3"/>
      <c r="S2" s="3"/>
      <c r="T2" s="3"/>
      <c r="U2" s="9"/>
      <c r="V2" s="9"/>
      <c r="W2" s="9"/>
      <c r="X2" s="9"/>
      <c r="Y2" s="9"/>
      <c r="Z2" s="9"/>
      <c r="AA2" s="9"/>
    </row>
    <row r="3" spans="1:27" ht="16.2" thickTop="1" thickBot="1" x14ac:dyDescent="0.25">
      <c r="A3" s="192"/>
      <c r="B3" s="192"/>
      <c r="C3" s="495" t="s">
        <v>147</v>
      </c>
      <c r="D3" s="494"/>
      <c r="E3" s="194"/>
      <c r="F3" s="194"/>
      <c r="G3" s="193"/>
      <c r="H3" s="193"/>
      <c r="I3" s="193"/>
      <c r="J3" s="511"/>
      <c r="K3" s="229" t="s">
        <v>141</v>
      </c>
      <c r="L3" s="515"/>
      <c r="M3" s="229" t="s">
        <v>142</v>
      </c>
      <c r="N3" s="496"/>
      <c r="O3" s="445" t="s">
        <v>138</v>
      </c>
      <c r="P3" s="192"/>
      <c r="Q3" s="192"/>
      <c r="R3" s="192"/>
      <c r="S3" s="3"/>
      <c r="T3" s="3"/>
      <c r="U3" s="9"/>
      <c r="V3" s="9"/>
      <c r="W3" s="9"/>
      <c r="X3" s="9"/>
      <c r="Y3" s="9"/>
      <c r="Z3" s="192"/>
      <c r="AA3" s="192"/>
    </row>
    <row r="4" spans="1:27" ht="16.2" x14ac:dyDescent="0.2">
      <c r="A4" s="3"/>
      <c r="B4" s="6"/>
      <c r="C4" s="23" t="s">
        <v>43</v>
      </c>
      <c r="D4" s="24"/>
      <c r="E4" s="24"/>
      <c r="F4" s="24"/>
      <c r="G4" s="6"/>
      <c r="H4" s="6"/>
      <c r="I4" s="6"/>
      <c r="J4" s="6"/>
      <c r="K4" s="6"/>
      <c r="L4" s="6"/>
      <c r="M4" s="6"/>
      <c r="N4" s="6"/>
      <c r="O4" s="6"/>
      <c r="P4" s="6"/>
      <c r="Q4" s="6"/>
      <c r="R4" s="3"/>
      <c r="S4" s="3"/>
      <c r="T4" s="3"/>
      <c r="U4" s="9"/>
      <c r="V4" s="9"/>
      <c r="W4" s="9"/>
      <c r="X4" s="9"/>
      <c r="Y4" s="9"/>
      <c r="Z4" s="9"/>
      <c r="AA4" s="9"/>
    </row>
    <row r="5" spans="1:27" ht="3" customHeight="1" thickBot="1" x14ac:dyDescent="0.25">
      <c r="A5" s="3"/>
      <c r="B5" s="6"/>
      <c r="C5" s="8"/>
      <c r="D5" s="25"/>
      <c r="E5" s="25"/>
      <c r="F5" s="25"/>
      <c r="G5" s="8"/>
      <c r="H5" s="8"/>
      <c r="I5" s="8"/>
      <c r="J5" s="8"/>
      <c r="K5" s="8"/>
      <c r="L5" s="8"/>
      <c r="M5" s="8"/>
      <c r="N5" s="6"/>
      <c r="O5" s="6"/>
      <c r="P5" s="6"/>
      <c r="Q5" s="6"/>
      <c r="R5" s="3"/>
      <c r="S5" s="3"/>
      <c r="T5" s="3"/>
      <c r="U5" s="9"/>
      <c r="V5" s="9"/>
      <c r="W5" s="9"/>
      <c r="X5" s="9"/>
      <c r="Y5" s="9"/>
      <c r="Z5" s="9"/>
      <c r="AA5" s="9"/>
    </row>
    <row r="6" spans="1:27" ht="19.95" customHeight="1" thickBot="1" x14ac:dyDescent="0.25">
      <c r="A6" s="3"/>
      <c r="B6" s="6"/>
      <c r="C6" s="196" t="s">
        <v>44</v>
      </c>
      <c r="D6" s="197" t="s">
        <v>45</v>
      </c>
      <c r="E6" s="727" t="s">
        <v>46</v>
      </c>
      <c r="F6" s="728"/>
      <c r="G6" s="728"/>
      <c r="H6" s="728"/>
      <c r="I6" s="729"/>
      <c r="J6" s="728"/>
      <c r="K6" s="729"/>
      <c r="L6" s="728"/>
      <c r="M6" s="730"/>
      <c r="N6" s="715" t="s">
        <v>47</v>
      </c>
      <c r="O6" s="715"/>
      <c r="P6" s="716"/>
      <c r="Q6" s="6"/>
      <c r="R6" s="3"/>
      <c r="S6" s="7" t="s">
        <v>48</v>
      </c>
      <c r="T6" s="3"/>
      <c r="U6" s="9"/>
      <c r="V6" s="9"/>
      <c r="W6" s="9"/>
      <c r="X6" s="9"/>
      <c r="Y6" s="9"/>
      <c r="Z6" s="9"/>
      <c r="AA6" s="9"/>
    </row>
    <row r="7" spans="1:27" ht="19.95" customHeight="1" thickTop="1" thickBot="1" x14ac:dyDescent="0.25">
      <c r="A7" s="3"/>
      <c r="B7" s="6"/>
      <c r="C7" s="198">
        <v>0</v>
      </c>
      <c r="D7" s="503" t="s">
        <v>131</v>
      </c>
      <c r="E7" s="731">
        <v>45377</v>
      </c>
      <c r="F7" s="732"/>
      <c r="G7" s="732"/>
      <c r="H7" s="733"/>
      <c r="I7" s="507" t="s">
        <v>376</v>
      </c>
      <c r="J7" s="509">
        <v>6</v>
      </c>
      <c r="K7" s="181" t="s">
        <v>128</v>
      </c>
      <c r="L7" s="725" t="s">
        <v>129</v>
      </c>
      <c r="M7" s="726"/>
      <c r="N7" s="177"/>
      <c r="O7" s="177"/>
      <c r="P7" s="178"/>
      <c r="Q7" s="6"/>
      <c r="R7" s="3"/>
      <c r="S7" s="258">
        <f>C7</f>
        <v>0</v>
      </c>
      <c r="T7" s="259" t="str">
        <f>D7</f>
        <v>公告日</v>
      </c>
      <c r="U7" s="221" t="s">
        <v>129</v>
      </c>
      <c r="V7" s="222" t="s">
        <v>130</v>
      </c>
      <c r="W7" s="180"/>
      <c r="X7" s="180"/>
      <c r="Y7" s="180"/>
      <c r="Z7" s="180"/>
      <c r="AA7" s="180"/>
    </row>
    <row r="8" spans="1:27" s="27" customFormat="1" ht="18" customHeight="1" thickBot="1" x14ac:dyDescent="0.5">
      <c r="A8" s="26"/>
      <c r="B8" s="20"/>
      <c r="C8" s="199">
        <v>1</v>
      </c>
      <c r="D8" s="505" t="s">
        <v>1</v>
      </c>
      <c r="E8" s="734">
        <v>2024101066</v>
      </c>
      <c r="F8" s="735"/>
      <c r="G8" s="735"/>
      <c r="H8" s="735"/>
      <c r="I8" s="736"/>
      <c r="J8" s="743"/>
      <c r="K8" s="744"/>
      <c r="L8" s="744"/>
      <c r="M8" s="744"/>
      <c r="N8" s="717"/>
      <c r="O8" s="717"/>
      <c r="P8" s="718"/>
      <c r="Q8" s="20"/>
      <c r="R8" s="26"/>
      <c r="S8" s="200">
        <f t="shared" ref="S8:S21" si="0">C8</f>
        <v>1</v>
      </c>
      <c r="T8" s="268" t="str">
        <f>D8</f>
        <v>工事番号</v>
      </c>
      <c r="U8" s="707" t="s">
        <v>49</v>
      </c>
      <c r="V8" s="707"/>
      <c r="W8" s="707"/>
      <c r="X8" s="700"/>
      <c r="Y8" s="701"/>
      <c r="Z8" s="701"/>
      <c r="AA8" s="701"/>
    </row>
    <row r="9" spans="1:27" s="27" customFormat="1" ht="18" customHeight="1" thickBot="1" x14ac:dyDescent="0.5">
      <c r="A9" s="26"/>
      <c r="B9" s="20"/>
      <c r="C9" s="200">
        <v>2</v>
      </c>
      <c r="D9" s="506" t="s">
        <v>2</v>
      </c>
      <c r="E9" s="734" t="s">
        <v>585</v>
      </c>
      <c r="F9" s="735"/>
      <c r="G9" s="735"/>
      <c r="H9" s="735"/>
      <c r="I9" s="735"/>
      <c r="J9" s="735"/>
      <c r="K9" s="735"/>
      <c r="L9" s="735"/>
      <c r="M9" s="736"/>
      <c r="N9" s="719"/>
      <c r="O9" s="720"/>
      <c r="P9" s="721"/>
      <c r="Q9" s="20"/>
      <c r="R9" s="26"/>
      <c r="S9" s="200">
        <f t="shared" si="0"/>
        <v>2</v>
      </c>
      <c r="T9" s="268" t="str">
        <f t="shared" ref="T9:T21" si="1">D9</f>
        <v>工事名</v>
      </c>
      <c r="U9" s="652" t="s">
        <v>49</v>
      </c>
      <c r="V9" s="652"/>
      <c r="W9" s="652"/>
      <c r="X9" s="700"/>
      <c r="Y9" s="701"/>
      <c r="Z9" s="701"/>
      <c r="AA9" s="701"/>
    </row>
    <row r="10" spans="1:27" s="27" customFormat="1" ht="18" customHeight="1" thickBot="1" x14ac:dyDescent="0.5">
      <c r="A10" s="26"/>
      <c r="B10" s="20"/>
      <c r="C10" s="200">
        <v>3</v>
      </c>
      <c r="D10" s="506" t="s">
        <v>3</v>
      </c>
      <c r="E10" s="737" t="s">
        <v>586</v>
      </c>
      <c r="F10" s="738"/>
      <c r="G10" s="738"/>
      <c r="H10" s="738"/>
      <c r="I10" s="738"/>
      <c r="J10" s="738"/>
      <c r="K10" s="738"/>
      <c r="L10" s="738"/>
      <c r="M10" s="739"/>
      <c r="N10" s="719"/>
      <c r="O10" s="720"/>
      <c r="P10" s="721"/>
      <c r="Q10" s="20"/>
      <c r="R10" s="26"/>
      <c r="S10" s="200">
        <f t="shared" si="0"/>
        <v>3</v>
      </c>
      <c r="T10" s="268" t="str">
        <f t="shared" si="1"/>
        <v>路線名</v>
      </c>
      <c r="U10" s="652" t="s">
        <v>49</v>
      </c>
      <c r="V10" s="652"/>
      <c r="W10" s="652"/>
      <c r="X10" s="700"/>
      <c r="Y10" s="701"/>
      <c r="Z10" s="701"/>
      <c r="AA10" s="701"/>
    </row>
    <row r="11" spans="1:27" s="27" customFormat="1" ht="18" customHeight="1" thickBot="1" x14ac:dyDescent="0.5">
      <c r="A11" s="26"/>
      <c r="B11" s="20"/>
      <c r="C11" s="200">
        <v>4</v>
      </c>
      <c r="D11" s="201" t="s">
        <v>4</v>
      </c>
      <c r="E11" s="631" t="s">
        <v>357</v>
      </c>
      <c r="F11" s="632"/>
      <c r="G11" s="633" t="s">
        <v>570</v>
      </c>
      <c r="H11" s="634"/>
      <c r="I11" s="635"/>
      <c r="J11" s="629"/>
      <c r="K11" s="629"/>
      <c r="L11" s="629"/>
      <c r="M11" s="630"/>
      <c r="N11" s="722"/>
      <c r="O11" s="722"/>
      <c r="P11" s="723"/>
      <c r="Q11" s="20"/>
      <c r="R11" s="26"/>
      <c r="S11" s="200">
        <f t="shared" si="0"/>
        <v>4</v>
      </c>
      <c r="T11" s="268" t="str">
        <f t="shared" si="1"/>
        <v>工事場所</v>
      </c>
      <c r="U11" s="652" t="s">
        <v>49</v>
      </c>
      <c r="V11" s="652"/>
      <c r="W11" s="652"/>
      <c r="X11" s="700"/>
      <c r="Y11" s="701"/>
      <c r="Z11" s="701"/>
      <c r="AA11" s="701"/>
    </row>
    <row r="12" spans="1:27" s="27" customFormat="1" ht="18" customHeight="1" thickTop="1" thickBot="1" x14ac:dyDescent="0.5">
      <c r="A12" s="26"/>
      <c r="B12" s="20"/>
      <c r="C12" s="200">
        <v>5</v>
      </c>
      <c r="D12" s="201" t="s">
        <v>9</v>
      </c>
      <c r="E12" s="752" t="str">
        <f>IF(I12=U12,J12,L12)</f>
        <v>242</v>
      </c>
      <c r="F12" s="753"/>
      <c r="G12" s="754"/>
      <c r="H12" s="754"/>
      <c r="I12" s="514" t="s">
        <v>356</v>
      </c>
      <c r="J12" s="745">
        <v>45702</v>
      </c>
      <c r="K12" s="746"/>
      <c r="L12" s="747" t="s">
        <v>587</v>
      </c>
      <c r="M12" s="748"/>
      <c r="N12" s="724"/>
      <c r="O12" s="705"/>
      <c r="P12" s="706"/>
      <c r="Q12" s="20"/>
      <c r="R12" s="26"/>
      <c r="S12" s="200">
        <f t="shared" si="0"/>
        <v>5</v>
      </c>
      <c r="T12" s="268" t="str">
        <f t="shared" si="1"/>
        <v>工期</v>
      </c>
      <c r="U12" s="220" t="s">
        <v>355</v>
      </c>
      <c r="V12" s="220" t="s">
        <v>356</v>
      </c>
      <c r="W12" s="457"/>
      <c r="X12" s="700"/>
      <c r="Y12" s="701"/>
      <c r="Z12" s="701"/>
      <c r="AA12" s="701"/>
    </row>
    <row r="13" spans="1:27" s="27" customFormat="1" ht="18" customHeight="1" thickTop="1" thickBot="1" x14ac:dyDescent="0.5">
      <c r="A13" s="26"/>
      <c r="B13" s="20"/>
      <c r="C13" s="200">
        <v>6</v>
      </c>
      <c r="D13" s="506" t="s">
        <v>5</v>
      </c>
      <c r="E13" s="666" t="s">
        <v>51</v>
      </c>
      <c r="F13" s="667"/>
      <c r="G13" s="667"/>
      <c r="H13" s="667"/>
      <c r="I13" s="668"/>
      <c r="J13" s="749" t="s">
        <v>358</v>
      </c>
      <c r="K13" s="750"/>
      <c r="L13" s="751" t="s">
        <v>359</v>
      </c>
      <c r="M13" s="750"/>
      <c r="N13" s="705"/>
      <c r="O13" s="705"/>
      <c r="P13" s="706"/>
      <c r="Q13" s="20"/>
      <c r="R13" s="26"/>
      <c r="S13" s="200">
        <f t="shared" si="0"/>
        <v>6</v>
      </c>
      <c r="T13" s="268" t="str">
        <f t="shared" si="1"/>
        <v>型式</v>
      </c>
      <c r="U13" s="220" t="s">
        <v>50</v>
      </c>
      <c r="V13" s="220" t="s">
        <v>51</v>
      </c>
      <c r="W13" s="33"/>
      <c r="X13" s="700"/>
      <c r="Y13" s="701"/>
      <c r="Z13" s="701"/>
      <c r="AA13" s="701"/>
    </row>
    <row r="14" spans="1:27" s="27" customFormat="1" ht="18" customHeight="1" thickTop="1" thickBot="1" x14ac:dyDescent="0.5">
      <c r="A14" s="26"/>
      <c r="B14" s="20"/>
      <c r="C14" s="200">
        <v>7</v>
      </c>
      <c r="D14" s="506" t="s">
        <v>7</v>
      </c>
      <c r="E14" s="740" t="s">
        <v>52</v>
      </c>
      <c r="F14" s="741"/>
      <c r="G14" s="741"/>
      <c r="H14" s="741"/>
      <c r="I14" s="742"/>
      <c r="J14" s="641"/>
      <c r="K14" s="642"/>
      <c r="L14" s="642"/>
      <c r="M14" s="642"/>
      <c r="N14" s="647"/>
      <c r="O14" s="647"/>
      <c r="P14" s="648"/>
      <c r="Q14" s="20"/>
      <c r="R14" s="26"/>
      <c r="S14" s="200">
        <f t="shared" si="0"/>
        <v>7</v>
      </c>
      <c r="T14" s="268" t="str">
        <f t="shared" si="1"/>
        <v>業種</v>
      </c>
      <c r="U14" s="220" t="s">
        <v>52</v>
      </c>
      <c r="V14" s="220" t="s">
        <v>53</v>
      </c>
      <c r="W14" s="220" t="s">
        <v>55</v>
      </c>
      <c r="X14" s="220" t="s">
        <v>56</v>
      </c>
      <c r="Y14" s="220" t="s">
        <v>54</v>
      </c>
      <c r="Z14" s="220" t="s">
        <v>58</v>
      </c>
      <c r="AA14" s="220" t="s">
        <v>57</v>
      </c>
    </row>
    <row r="15" spans="1:27" s="27" customFormat="1" ht="18" customHeight="1" thickBot="1" x14ac:dyDescent="0.5">
      <c r="A15" s="26"/>
      <c r="B15" s="269"/>
      <c r="C15" s="636">
        <v>8</v>
      </c>
      <c r="D15" s="506" t="s">
        <v>264</v>
      </c>
      <c r="E15" s="643">
        <v>107771400</v>
      </c>
      <c r="F15" s="644"/>
      <c r="G15" s="644"/>
      <c r="H15" s="644"/>
      <c r="I15" s="510" t="s">
        <v>265</v>
      </c>
      <c r="J15" s="641"/>
      <c r="K15" s="642"/>
      <c r="L15" s="642"/>
      <c r="M15" s="642"/>
      <c r="N15" s="647"/>
      <c r="O15" s="647"/>
      <c r="P15" s="648"/>
      <c r="Q15" s="269"/>
      <c r="R15" s="26"/>
      <c r="S15" s="636">
        <f>C15</f>
        <v>8</v>
      </c>
      <c r="T15" s="268" t="str">
        <f t="shared" si="1"/>
        <v>設計金額（税込）</v>
      </c>
      <c r="U15" s="638" t="s">
        <v>49</v>
      </c>
      <c r="V15" s="639"/>
      <c r="W15" s="640"/>
      <c r="X15" s="261"/>
      <c r="Y15" s="208"/>
      <c r="Z15" s="208"/>
      <c r="AA15" s="208"/>
    </row>
    <row r="16" spans="1:27" s="27" customFormat="1" ht="18" customHeight="1" x14ac:dyDescent="0.45">
      <c r="A16" s="26"/>
      <c r="B16" s="20"/>
      <c r="C16" s="637"/>
      <c r="D16" s="201" t="s">
        <v>460</v>
      </c>
      <c r="E16" s="645">
        <f>ROUNDDOWN(E15/2,-6)/10000</f>
        <v>5300</v>
      </c>
      <c r="F16" s="646"/>
      <c r="G16" s="646"/>
      <c r="H16" s="646"/>
      <c r="I16" s="508" t="s">
        <v>132</v>
      </c>
      <c r="J16" s="642"/>
      <c r="K16" s="642"/>
      <c r="L16" s="642"/>
      <c r="M16" s="642"/>
      <c r="N16" s="647" t="s">
        <v>137</v>
      </c>
      <c r="O16" s="647"/>
      <c r="P16" s="648"/>
      <c r="Q16" s="20"/>
      <c r="R16" s="26"/>
      <c r="S16" s="637"/>
      <c r="T16" s="268" t="str">
        <f t="shared" si="1"/>
        <v>同規模工事契約金額</v>
      </c>
      <c r="U16" s="261"/>
      <c r="V16" s="261"/>
      <c r="W16" s="243"/>
      <c r="X16" s="208"/>
      <c r="Y16" s="208"/>
      <c r="Z16" s="208"/>
      <c r="AA16" s="208"/>
    </row>
    <row r="17" spans="1:28" s="27" customFormat="1" ht="18" customHeight="1" x14ac:dyDescent="0.45">
      <c r="A17" s="26"/>
      <c r="B17" s="20"/>
      <c r="C17" s="200">
        <v>9</v>
      </c>
      <c r="D17" s="201" t="s">
        <v>14</v>
      </c>
      <c r="E17" s="766" t="str">
        <f>IF(L7=U7,U17,V17)</f>
        <v>前々年度（令和4年度）</v>
      </c>
      <c r="F17" s="767"/>
      <c r="G17" s="767"/>
      <c r="H17" s="767"/>
      <c r="I17" s="768"/>
      <c r="J17" s="652"/>
      <c r="K17" s="652"/>
      <c r="L17" s="652"/>
      <c r="M17" s="652"/>
      <c r="N17" s="765" t="s">
        <v>371</v>
      </c>
      <c r="O17" s="709"/>
      <c r="P17" s="710"/>
      <c r="Q17" s="20"/>
      <c r="R17" s="26"/>
      <c r="S17" s="200">
        <f t="shared" si="0"/>
        <v>9</v>
      </c>
      <c r="T17" s="268" t="str">
        <f t="shared" si="1"/>
        <v>年次設定</v>
      </c>
      <c r="U17" s="264" t="str">
        <f>"前々年度（令和"&amp;J7-2&amp;"年度）"</f>
        <v>前々年度（令和4年度）</v>
      </c>
      <c r="V17" s="264" t="str">
        <f>"前年度（令和"&amp;J7-1&amp;"年度）"</f>
        <v>前年度（令和5年度）</v>
      </c>
      <c r="W17" s="247"/>
      <c r="X17" s="208"/>
      <c r="Y17" s="208"/>
      <c r="Z17" s="208"/>
      <c r="AA17" s="208"/>
    </row>
    <row r="18" spans="1:28" s="27" customFormat="1" ht="18" customHeight="1" x14ac:dyDescent="0.45">
      <c r="A18" s="26"/>
      <c r="B18" s="20"/>
      <c r="C18" s="200">
        <v>10</v>
      </c>
      <c r="D18" s="201" t="s">
        <v>15</v>
      </c>
      <c r="E18" s="766" t="str">
        <f>IF(L7=U7,U18,V18)</f>
        <v>令和2年度から令和4年度まで</v>
      </c>
      <c r="F18" s="767"/>
      <c r="G18" s="767"/>
      <c r="H18" s="767"/>
      <c r="I18" s="768"/>
      <c r="J18" s="652"/>
      <c r="K18" s="652"/>
      <c r="L18" s="652"/>
      <c r="M18" s="652"/>
      <c r="N18" s="711"/>
      <c r="O18" s="712"/>
      <c r="P18" s="713"/>
      <c r="Q18" s="20"/>
      <c r="R18" s="26"/>
      <c r="S18" s="200">
        <f t="shared" si="0"/>
        <v>10</v>
      </c>
      <c r="T18" s="268" t="str">
        <f t="shared" si="1"/>
        <v>過去３年間設定</v>
      </c>
      <c r="U18" s="264" t="str">
        <f>"令和"&amp;J7-4&amp;"年度から令和"&amp;J7-2&amp;"年度まで"</f>
        <v>令和2年度から令和4年度まで</v>
      </c>
      <c r="V18" s="264" t="str">
        <f>"令和"&amp;$J$7-3&amp;"年度から令和"&amp;$J$7-1&amp;"年度まで"</f>
        <v>令和3年度から令和5年度まで</v>
      </c>
      <c r="W18" s="247"/>
      <c r="X18" s="208"/>
      <c r="Y18" s="208"/>
      <c r="Z18" s="208"/>
      <c r="AA18" s="208"/>
    </row>
    <row r="19" spans="1:28" s="27" customFormat="1" ht="18" customHeight="1" x14ac:dyDescent="0.45">
      <c r="A19" s="26"/>
      <c r="B19" s="20"/>
      <c r="C19" s="200">
        <v>11</v>
      </c>
      <c r="D19" s="202" t="s">
        <v>16</v>
      </c>
      <c r="E19" s="654" t="str">
        <f>"令和"&amp;IF(J7-5=1,"元",J7-1)&amp;"年度から令和"&amp;J7-1&amp;"年度まで"</f>
        <v>令和元年度から令和5年度まで</v>
      </c>
      <c r="F19" s="655"/>
      <c r="G19" s="655"/>
      <c r="H19" s="655"/>
      <c r="I19" s="656"/>
      <c r="J19" s="652"/>
      <c r="K19" s="652"/>
      <c r="L19" s="652"/>
      <c r="M19" s="652"/>
      <c r="N19" s="708" t="s">
        <v>143</v>
      </c>
      <c r="O19" s="709"/>
      <c r="P19" s="710"/>
      <c r="Q19" s="20"/>
      <c r="R19" s="26"/>
      <c r="S19" s="200">
        <f t="shared" si="0"/>
        <v>11</v>
      </c>
      <c r="T19" s="268" t="str">
        <f t="shared" si="1"/>
        <v>過去５年間設定</v>
      </c>
      <c r="U19" s="243"/>
      <c r="V19" s="244"/>
      <c r="W19" s="208"/>
      <c r="X19" s="208"/>
      <c r="Y19" s="208"/>
      <c r="Z19" s="208"/>
      <c r="AA19" s="208"/>
    </row>
    <row r="20" spans="1:28" s="27" customFormat="1" ht="18" customHeight="1" x14ac:dyDescent="0.45">
      <c r="A20" s="26"/>
      <c r="B20" s="20"/>
      <c r="C20" s="200">
        <v>12</v>
      </c>
      <c r="D20" s="202" t="s">
        <v>24</v>
      </c>
      <c r="E20" s="654" t="str">
        <f>"平成"&amp;36-10&amp;"年度から令和"&amp;J7-1&amp;"年度まで"</f>
        <v>平成26年度から令和5年度まで</v>
      </c>
      <c r="F20" s="655"/>
      <c r="G20" s="655"/>
      <c r="H20" s="655"/>
      <c r="I20" s="656"/>
      <c r="J20" s="652"/>
      <c r="K20" s="652"/>
      <c r="L20" s="652"/>
      <c r="M20" s="652"/>
      <c r="N20" s="711"/>
      <c r="O20" s="712"/>
      <c r="P20" s="713"/>
      <c r="Q20" s="20"/>
      <c r="R20" s="26"/>
      <c r="S20" s="200">
        <f t="shared" si="0"/>
        <v>12</v>
      </c>
      <c r="T20" s="268" t="str">
        <f t="shared" si="1"/>
        <v>過去１０年間設定</v>
      </c>
      <c r="U20" s="245"/>
      <c r="V20" s="246"/>
      <c r="W20" s="208"/>
      <c r="X20" s="208"/>
      <c r="Y20" s="208"/>
      <c r="Z20" s="208"/>
      <c r="AA20" s="208"/>
    </row>
    <row r="21" spans="1:28" s="27" customFormat="1" ht="18" customHeight="1" x14ac:dyDescent="0.45">
      <c r="A21" s="26"/>
      <c r="B21" s="20"/>
      <c r="C21" s="200">
        <v>13</v>
      </c>
      <c r="D21" s="201" t="s">
        <v>26</v>
      </c>
      <c r="E21" s="769" t="s">
        <v>27</v>
      </c>
      <c r="F21" s="770"/>
      <c r="G21" s="771"/>
      <c r="H21" s="677" t="str">
        <f>IF(E14=V14,V21,U21)</f>
        <v>技術士法「技術士試験」</v>
      </c>
      <c r="I21" s="678"/>
      <c r="J21" s="652"/>
      <c r="K21" s="652"/>
      <c r="L21" s="652"/>
      <c r="M21" s="652"/>
      <c r="N21" s="647" t="s">
        <v>139</v>
      </c>
      <c r="O21" s="647"/>
      <c r="P21" s="648"/>
      <c r="Q21" s="20"/>
      <c r="R21" s="26"/>
      <c r="S21" s="200">
        <f t="shared" si="0"/>
        <v>13</v>
      </c>
      <c r="T21" s="268" t="str">
        <f t="shared" si="1"/>
        <v>配置予定技術者の資格</v>
      </c>
      <c r="U21" s="290" t="s">
        <v>59</v>
      </c>
      <c r="V21" s="290" t="s">
        <v>60</v>
      </c>
      <c r="W21" s="245" t="s">
        <v>262</v>
      </c>
      <c r="X21" s="246"/>
      <c r="Y21" s="246"/>
      <c r="Z21" s="246"/>
      <c r="AA21" s="246"/>
    </row>
    <row r="22" spans="1:28" ht="25.2" customHeight="1" x14ac:dyDescent="0.2">
      <c r="A22" s="3"/>
      <c r="B22" s="6"/>
      <c r="C22" s="636">
        <v>14</v>
      </c>
      <c r="D22" s="203" t="s">
        <v>134</v>
      </c>
      <c r="E22" s="654" t="str">
        <f>"令和"&amp;J7&amp;"年度"</f>
        <v>令和6年度</v>
      </c>
      <c r="F22" s="655"/>
      <c r="G22" s="655"/>
      <c r="H22" s="655"/>
      <c r="I22" s="656"/>
      <c r="J22" s="679"/>
      <c r="K22" s="679"/>
      <c r="L22" s="679"/>
      <c r="M22" s="679"/>
      <c r="N22" s="705" t="s">
        <v>138</v>
      </c>
      <c r="O22" s="705"/>
      <c r="P22" s="706"/>
      <c r="Q22" s="6"/>
      <c r="R22" s="3"/>
      <c r="S22" s="636">
        <v>14</v>
      </c>
      <c r="T22" s="260" t="s">
        <v>135</v>
      </c>
      <c r="U22" s="702" t="s">
        <v>136</v>
      </c>
      <c r="V22" s="702"/>
      <c r="W22" s="702"/>
      <c r="X22" s="262"/>
      <c r="Y22" s="263"/>
      <c r="Z22" s="263"/>
      <c r="AA22" s="263"/>
    </row>
    <row r="23" spans="1:28" ht="25.2" customHeight="1" x14ac:dyDescent="0.2">
      <c r="A23" s="3"/>
      <c r="B23" s="6"/>
      <c r="C23" s="637"/>
      <c r="D23" s="203" t="s">
        <v>133</v>
      </c>
      <c r="E23" s="654" t="str">
        <f>"令和"&amp;J7-1&amp;"年度"</f>
        <v>令和5年度</v>
      </c>
      <c r="F23" s="655"/>
      <c r="G23" s="655"/>
      <c r="H23" s="655"/>
      <c r="I23" s="656"/>
      <c r="J23" s="182"/>
      <c r="K23" s="183"/>
      <c r="L23" s="183"/>
      <c r="M23" s="184"/>
      <c r="N23" s="705" t="s">
        <v>138</v>
      </c>
      <c r="O23" s="705"/>
      <c r="P23" s="706"/>
      <c r="Q23" s="6"/>
      <c r="R23" s="3"/>
      <c r="S23" s="637"/>
      <c r="T23" s="260" t="s">
        <v>61</v>
      </c>
      <c r="U23" s="702" t="s">
        <v>136</v>
      </c>
      <c r="V23" s="702"/>
      <c r="W23" s="702"/>
      <c r="X23" s="185"/>
      <c r="Y23" s="186"/>
      <c r="Z23" s="186"/>
      <c r="AA23" s="186"/>
      <c r="AB23" s="4"/>
    </row>
    <row r="24" spans="1:28" s="4" customFormat="1" ht="18" customHeight="1" x14ac:dyDescent="0.2">
      <c r="A24" s="3"/>
      <c r="B24" s="6"/>
      <c r="C24" s="200">
        <v>15</v>
      </c>
      <c r="D24" s="202" t="s">
        <v>31</v>
      </c>
      <c r="E24" s="657" t="str">
        <f>"令和"&amp;J7-3&amp;"年4月1日"</f>
        <v>令和3年4月1日</v>
      </c>
      <c r="F24" s="658"/>
      <c r="G24" s="658"/>
      <c r="H24" s="658"/>
      <c r="I24" s="659"/>
      <c r="J24" s="679"/>
      <c r="K24" s="679"/>
      <c r="L24" s="679"/>
      <c r="M24" s="679"/>
      <c r="N24" s="705" t="s">
        <v>138</v>
      </c>
      <c r="O24" s="705"/>
      <c r="P24" s="706"/>
      <c r="Q24" s="6"/>
      <c r="R24" s="3"/>
      <c r="S24" s="200">
        <v>15</v>
      </c>
      <c r="T24" s="260" t="s">
        <v>62</v>
      </c>
      <c r="U24" s="702" t="s">
        <v>136</v>
      </c>
      <c r="V24" s="702"/>
      <c r="W24" s="702"/>
      <c r="X24" s="185"/>
      <c r="Y24" s="186"/>
      <c r="Z24" s="186"/>
      <c r="AA24" s="186"/>
    </row>
    <row r="25" spans="1:28" s="4" customFormat="1" ht="18" customHeight="1" x14ac:dyDescent="0.2">
      <c r="A25" s="3"/>
      <c r="B25" s="6"/>
      <c r="C25" s="200">
        <v>16</v>
      </c>
      <c r="D25" s="202" t="s">
        <v>40</v>
      </c>
      <c r="E25" s="660">
        <v>2500</v>
      </c>
      <c r="F25" s="661"/>
      <c r="G25" s="661"/>
      <c r="H25" s="661"/>
      <c r="I25" s="662"/>
      <c r="J25" s="679"/>
      <c r="K25" s="679"/>
      <c r="L25" s="679"/>
      <c r="M25" s="679"/>
      <c r="N25" s="705" t="s">
        <v>140</v>
      </c>
      <c r="O25" s="705"/>
      <c r="P25" s="706"/>
      <c r="Q25" s="6"/>
      <c r="R25" s="3"/>
      <c r="S25" s="200">
        <v>16</v>
      </c>
      <c r="T25" s="260" t="s">
        <v>63</v>
      </c>
      <c r="U25" s="703" t="s">
        <v>49</v>
      </c>
      <c r="V25" s="703"/>
      <c r="W25" s="703"/>
      <c r="X25" s="185"/>
      <c r="Y25" s="186"/>
      <c r="Z25" s="186"/>
      <c r="AA25" s="186"/>
    </row>
    <row r="26" spans="1:28" s="4" customFormat="1" ht="18" customHeight="1" thickBot="1" x14ac:dyDescent="0.25">
      <c r="A26" s="3"/>
      <c r="B26" s="6"/>
      <c r="C26" s="200">
        <v>17</v>
      </c>
      <c r="D26" s="202" t="s">
        <v>42</v>
      </c>
      <c r="E26" s="663">
        <v>100</v>
      </c>
      <c r="F26" s="664"/>
      <c r="G26" s="664"/>
      <c r="H26" s="664"/>
      <c r="I26" s="665"/>
      <c r="J26" s="679"/>
      <c r="K26" s="679"/>
      <c r="L26" s="679"/>
      <c r="M26" s="679"/>
      <c r="N26" s="705" t="s">
        <v>140</v>
      </c>
      <c r="O26" s="705"/>
      <c r="P26" s="706"/>
      <c r="Q26" s="6"/>
      <c r="R26" s="3"/>
      <c r="S26" s="200">
        <v>17</v>
      </c>
      <c r="T26" s="260" t="s">
        <v>64</v>
      </c>
      <c r="U26" s="704" t="s">
        <v>49</v>
      </c>
      <c r="V26" s="704"/>
      <c r="W26" s="704"/>
      <c r="X26" s="185"/>
      <c r="Y26" s="186"/>
      <c r="Z26" s="186"/>
      <c r="AA26" s="186"/>
      <c r="AB26" s="14"/>
    </row>
    <row r="27" spans="1:28" s="14" customFormat="1" ht="18" customHeight="1" thickTop="1" thickBot="1" x14ac:dyDescent="0.5">
      <c r="A27" s="59"/>
      <c r="B27" s="21"/>
      <c r="C27" s="200">
        <v>18</v>
      </c>
      <c r="D27" s="512" t="s">
        <v>78</v>
      </c>
      <c r="E27" s="666" t="s">
        <v>261</v>
      </c>
      <c r="F27" s="667"/>
      <c r="G27" s="667"/>
      <c r="H27" s="667"/>
      <c r="I27" s="668"/>
      <c r="J27" s="777"/>
      <c r="K27" s="778"/>
      <c r="L27" s="778"/>
      <c r="M27" s="778"/>
      <c r="N27" s="647"/>
      <c r="O27" s="647"/>
      <c r="P27" s="648"/>
      <c r="Q27" s="21"/>
      <c r="R27" s="59"/>
      <c r="S27" s="400">
        <v>18</v>
      </c>
      <c r="T27" s="401" t="s">
        <v>78</v>
      </c>
      <c r="U27" s="402" t="s">
        <v>261</v>
      </c>
      <c r="V27" s="402" t="s">
        <v>263</v>
      </c>
      <c r="W27" s="403"/>
      <c r="X27" s="404"/>
      <c r="Y27" s="405"/>
      <c r="Z27" s="405"/>
      <c r="AA27" s="405"/>
    </row>
    <row r="28" spans="1:28" s="14" customFormat="1" ht="18" customHeight="1" thickTop="1" thickBot="1" x14ac:dyDescent="0.5">
      <c r="A28" s="59"/>
      <c r="B28" s="21"/>
      <c r="C28" s="636">
        <v>19</v>
      </c>
      <c r="D28" s="223" t="s">
        <v>152</v>
      </c>
      <c r="E28" s="772" t="s">
        <v>149</v>
      </c>
      <c r="F28" s="772"/>
      <c r="G28" s="513" t="s">
        <v>150</v>
      </c>
      <c r="H28" s="775" t="s">
        <v>151</v>
      </c>
      <c r="I28" s="776"/>
      <c r="J28" s="224" t="s">
        <v>153</v>
      </c>
      <c r="K28" s="225"/>
      <c r="L28" s="225"/>
      <c r="M28" s="225"/>
      <c r="N28" s="228"/>
      <c r="O28" s="226"/>
      <c r="P28" s="227"/>
      <c r="Q28" s="21"/>
      <c r="R28" s="59"/>
      <c r="S28" s="59"/>
      <c r="T28" s="59"/>
      <c r="U28" s="59"/>
      <c r="V28" s="59"/>
      <c r="W28" s="59"/>
      <c r="X28" s="59"/>
      <c r="Y28" s="59"/>
      <c r="Z28" s="59"/>
      <c r="AA28" s="59"/>
    </row>
    <row r="29" spans="1:28" s="14" customFormat="1" ht="18" customHeight="1" thickBot="1" x14ac:dyDescent="0.5">
      <c r="A29" s="59"/>
      <c r="B29" s="21"/>
      <c r="C29" s="758"/>
      <c r="D29" s="280" t="s">
        <v>148</v>
      </c>
      <c r="E29" s="669">
        <v>9</v>
      </c>
      <c r="F29" s="670"/>
      <c r="G29" s="281">
        <f>IF(OR(E27=U27),-2,0)</f>
        <v>-2</v>
      </c>
      <c r="H29" s="773">
        <f>IF(OR(E14=U14,E14=V14,E14=AA14),0,-1)</f>
        <v>0</v>
      </c>
      <c r="I29" s="774"/>
      <c r="J29" s="497">
        <f>E29+G29+H29</f>
        <v>7</v>
      </c>
      <c r="K29" s="282"/>
      <c r="L29" s="282"/>
      <c r="M29" s="282"/>
      <c r="N29" s="283"/>
      <c r="O29" s="284"/>
      <c r="P29" s="285"/>
      <c r="Q29" s="21"/>
      <c r="R29" s="59"/>
      <c r="S29" s="384">
        <f>C30</f>
        <v>20</v>
      </c>
      <c r="T29" s="408" t="str">
        <f>D30</f>
        <v>別記２評価項目及び評価項目（3）地域精通度・地域貢献度等　【評価項目】</v>
      </c>
      <c r="U29" s="382"/>
      <c r="V29" s="382"/>
      <c r="W29" s="383"/>
      <c r="X29" s="59"/>
      <c r="Y29" s="59"/>
      <c r="Z29" s="59"/>
      <c r="AA29" s="59"/>
      <c r="AB29" s="30"/>
    </row>
    <row r="30" spans="1:28" s="30" customFormat="1" ht="18" customHeight="1" thickBot="1" x14ac:dyDescent="0.5">
      <c r="A30" s="29"/>
      <c r="B30" s="28"/>
      <c r="C30" s="407">
        <v>20</v>
      </c>
      <c r="D30" s="406" t="s">
        <v>167</v>
      </c>
      <c r="E30" s="286"/>
      <c r="F30" s="286"/>
      <c r="G30" s="286"/>
      <c r="H30" s="286"/>
      <c r="I30" s="286"/>
      <c r="J30" s="286"/>
      <c r="K30" s="286"/>
      <c r="L30" s="286"/>
      <c r="M30" s="286"/>
      <c r="N30" s="286"/>
      <c r="O30" s="286"/>
      <c r="P30" s="287"/>
      <c r="Q30" s="28"/>
      <c r="R30" s="29"/>
      <c r="S30" s="273"/>
      <c r="T30" s="516" t="s">
        <v>261</v>
      </c>
      <c r="U30" s="517" t="s">
        <v>287</v>
      </c>
      <c r="V30" s="59"/>
      <c r="W30" s="59"/>
      <c r="X30" s="59"/>
      <c r="Y30" s="59"/>
      <c r="Z30" s="59"/>
      <c r="AA30" s="59"/>
    </row>
    <row r="31" spans="1:28" s="30" customFormat="1" ht="18" customHeight="1" x14ac:dyDescent="0.45">
      <c r="A31" s="29"/>
      <c r="B31" s="28"/>
      <c r="C31" s="386"/>
      <c r="D31" s="697" t="s">
        <v>315</v>
      </c>
      <c r="E31" s="649">
        <f>IF($E$27=$V$27,D131&amp;"　"&amp;U31,)</f>
        <v>0</v>
      </c>
      <c r="F31" s="650"/>
      <c r="G31" s="650"/>
      <c r="H31" s="650"/>
      <c r="I31" s="650"/>
      <c r="J31" s="650"/>
      <c r="K31" s="650"/>
      <c r="L31" s="650"/>
      <c r="M31" s="651"/>
      <c r="N31" s="708" t="s">
        <v>122</v>
      </c>
      <c r="O31" s="709"/>
      <c r="P31" s="710"/>
      <c r="Q31" s="28"/>
      <c r="R31" s="29"/>
      <c r="S31" s="273"/>
      <c r="T31" s="256"/>
      <c r="U31" s="255" t="s">
        <v>313</v>
      </c>
      <c r="V31" s="59"/>
      <c r="W31" s="59"/>
      <c r="X31" s="59"/>
      <c r="Y31" s="59"/>
      <c r="Z31" s="59"/>
      <c r="AA31" s="59"/>
    </row>
    <row r="32" spans="1:28" s="30" customFormat="1" ht="18" customHeight="1" x14ac:dyDescent="0.45">
      <c r="A32" s="29"/>
      <c r="B32" s="28"/>
      <c r="C32" s="386"/>
      <c r="D32" s="698"/>
      <c r="E32" s="649">
        <f>IF($E$27=$V$27,D132&amp;"　"&amp;U32,)</f>
        <v>0</v>
      </c>
      <c r="F32" s="650"/>
      <c r="G32" s="650"/>
      <c r="H32" s="650"/>
      <c r="I32" s="650"/>
      <c r="J32" s="650"/>
      <c r="K32" s="650"/>
      <c r="L32" s="650"/>
      <c r="M32" s="651"/>
      <c r="N32" s="711"/>
      <c r="O32" s="712"/>
      <c r="P32" s="713"/>
      <c r="Q32" s="28"/>
      <c r="R32" s="29"/>
      <c r="S32" s="273"/>
      <c r="T32" s="257"/>
      <c r="U32" s="251" t="s">
        <v>314</v>
      </c>
      <c r="V32" s="59" t="s">
        <v>352</v>
      </c>
      <c r="W32" s="59"/>
      <c r="X32" s="59"/>
      <c r="Y32" s="59"/>
      <c r="Z32" s="59"/>
      <c r="AA32" s="59"/>
    </row>
    <row r="33" spans="1:27" s="30" customFormat="1" ht="18" customHeight="1" x14ac:dyDescent="0.45">
      <c r="A33" s="29"/>
      <c r="B33" s="28"/>
      <c r="C33" s="386"/>
      <c r="D33" s="698"/>
      <c r="E33" s="649" t="str">
        <f>D133&amp;"　"&amp;IF($E$27=$U$27,T33,U33)</f>
        <v>災害に関する協力事業者登録、協定締結及び活動実績　※1</v>
      </c>
      <c r="F33" s="650"/>
      <c r="G33" s="650"/>
      <c r="H33" s="650"/>
      <c r="I33" s="650"/>
      <c r="J33" s="650"/>
      <c r="K33" s="650"/>
      <c r="L33" s="650"/>
      <c r="M33" s="651"/>
      <c r="N33" s="671"/>
      <c r="O33" s="672"/>
      <c r="P33" s="673"/>
      <c r="Q33" s="28"/>
      <c r="R33" s="29"/>
      <c r="S33" s="273"/>
      <c r="T33" s="252" t="s">
        <v>288</v>
      </c>
      <c r="U33" s="251" t="s">
        <v>293</v>
      </c>
      <c r="V33" s="59"/>
      <c r="W33" s="59"/>
      <c r="X33" s="59"/>
      <c r="Y33" s="59"/>
      <c r="Z33" s="59"/>
      <c r="AA33" s="59"/>
    </row>
    <row r="34" spans="1:27" s="30" customFormat="1" ht="18" customHeight="1" thickBot="1" x14ac:dyDescent="0.5">
      <c r="A34" s="29"/>
      <c r="B34" s="28"/>
      <c r="C34" s="386"/>
      <c r="D34" s="698"/>
      <c r="E34" s="649" t="str">
        <f>D134&amp;"　"&amp;IF($E$27=$U$27,T34,U34)</f>
        <v>建設機械の保有　※2</v>
      </c>
      <c r="F34" s="650"/>
      <c r="G34" s="650"/>
      <c r="H34" s="650"/>
      <c r="I34" s="650"/>
      <c r="J34" s="650"/>
      <c r="K34" s="650"/>
      <c r="L34" s="650"/>
      <c r="M34" s="651"/>
      <c r="N34" s="652"/>
      <c r="O34" s="652"/>
      <c r="P34" s="653"/>
      <c r="Q34" s="28"/>
      <c r="R34" s="29"/>
      <c r="S34" s="273"/>
      <c r="T34" s="454" t="str">
        <f>"※"&amp;IF(OR($E$14=$U$14,$E$14=$V$14,$E$14=$AA$14),2,7)</f>
        <v>※2</v>
      </c>
      <c r="U34" s="452" t="str">
        <f>"※"&amp;IF(OR($E$14=$U$14,$E$14=$V$14,$E$14=$AA$14),4,9)</f>
        <v>※4</v>
      </c>
      <c r="V34" s="456" t="s">
        <v>351</v>
      </c>
      <c r="W34" s="456" t="s">
        <v>350</v>
      </c>
      <c r="X34" s="59"/>
      <c r="Y34" s="59"/>
      <c r="Z34" s="59"/>
      <c r="AA34" s="59"/>
    </row>
    <row r="35" spans="1:27" s="30" customFormat="1" ht="18" customHeight="1" x14ac:dyDescent="0.45">
      <c r="A35" s="29"/>
      <c r="B35" s="28"/>
      <c r="C35" s="386"/>
      <c r="D35" s="698"/>
      <c r="E35" s="779" t="str">
        <f>IF(OR($E$14=$U$14,$E$14=$Y$14,$E$14=$Z$14,E14=$AA$14),T35,U35)</f>
        <v>３台以上</v>
      </c>
      <c r="F35" s="780"/>
      <c r="G35" s="780"/>
      <c r="H35" s="780"/>
      <c r="I35" s="780"/>
      <c r="J35" s="498"/>
      <c r="K35" s="781" t="s">
        <v>337</v>
      </c>
      <c r="L35" s="499" t="str">
        <f>IF(OR($E$14=$U$14,$E$14=$Y$14,$E$14=$Z$14,E14=$AA$14),T35,U35)</f>
        <v>３台以上</v>
      </c>
      <c r="M35" s="500"/>
      <c r="N35" s="812" t="s">
        <v>413</v>
      </c>
      <c r="O35" s="813"/>
      <c r="P35" s="814"/>
      <c r="Q35" s="28"/>
      <c r="R35" s="29"/>
      <c r="S35" s="273"/>
      <c r="T35" s="518" t="s">
        <v>166</v>
      </c>
      <c r="U35" s="519" t="s">
        <v>412</v>
      </c>
      <c r="V35" s="59" t="s">
        <v>373</v>
      </c>
      <c r="W35" s="59"/>
      <c r="X35" s="59"/>
      <c r="Y35" s="59"/>
      <c r="Z35" s="59"/>
      <c r="AA35" s="59"/>
    </row>
    <row r="36" spans="1:27" s="30" customFormat="1" ht="18" customHeight="1" thickBot="1" x14ac:dyDescent="0.5">
      <c r="A36" s="29"/>
      <c r="B36" s="28"/>
      <c r="C36" s="386"/>
      <c r="D36" s="698"/>
      <c r="E36" s="815" t="str">
        <f>IF(OR($E$14=$U$14,$E$14=$Y$14,$E$14=$Z$14,E1=$AA$14),T36,U36)</f>
        <v>上記以外</v>
      </c>
      <c r="F36" s="816"/>
      <c r="G36" s="816"/>
      <c r="H36" s="816"/>
      <c r="I36" s="816"/>
      <c r="J36" s="502"/>
      <c r="K36" s="782"/>
      <c r="L36" s="501" t="str">
        <f>IF(OR($E$14=$U$14,$E$14=$Y$14,$E$14=$Z$14,E14=$AA$14),T37,U37)</f>
        <v>２台以下</v>
      </c>
      <c r="M36" s="502"/>
      <c r="N36" s="817" t="s">
        <v>414</v>
      </c>
      <c r="O36" s="818"/>
      <c r="P36" s="819"/>
      <c r="Q36" s="28"/>
      <c r="R36" s="29"/>
      <c r="S36" s="273"/>
      <c r="T36" s="520" t="s">
        <v>81</v>
      </c>
      <c r="U36" s="521" t="s">
        <v>81</v>
      </c>
      <c r="V36" s="59" t="s">
        <v>374</v>
      </c>
      <c r="W36" s="59"/>
      <c r="X36" s="59"/>
      <c r="Y36" s="59"/>
      <c r="Z36" s="59"/>
      <c r="AA36" s="59"/>
    </row>
    <row r="37" spans="1:27" s="30" customFormat="1" ht="18" customHeight="1" thickBot="1" x14ac:dyDescent="0.5">
      <c r="A37" s="29"/>
      <c r="B37" s="28"/>
      <c r="C37" s="386"/>
      <c r="D37" s="698"/>
      <c r="E37" s="820"/>
      <c r="F37" s="821"/>
      <c r="G37" s="821"/>
      <c r="H37" s="821"/>
      <c r="I37" s="821"/>
      <c r="J37" s="821"/>
      <c r="K37" s="821"/>
      <c r="L37" s="821"/>
      <c r="M37" s="822"/>
      <c r="N37" s="823"/>
      <c r="O37" s="824"/>
      <c r="P37" s="825"/>
      <c r="Q37" s="28"/>
      <c r="R37" s="29"/>
      <c r="S37" s="273"/>
      <c r="T37" s="522" t="s">
        <v>338</v>
      </c>
      <c r="U37" s="522" t="s">
        <v>339</v>
      </c>
      <c r="V37" s="59" t="s">
        <v>375</v>
      </c>
      <c r="W37" s="59"/>
      <c r="X37" s="59"/>
      <c r="Y37" s="59"/>
      <c r="Z37" s="59"/>
      <c r="AA37" s="59"/>
    </row>
    <row r="38" spans="1:27" s="30" customFormat="1" ht="18" customHeight="1" thickBot="1" x14ac:dyDescent="0.5">
      <c r="A38" s="29"/>
      <c r="B38" s="28"/>
      <c r="C38" s="386"/>
      <c r="D38" s="698"/>
      <c r="E38" s="826"/>
      <c r="F38" s="827"/>
      <c r="G38" s="827"/>
      <c r="H38" s="827"/>
      <c r="I38" s="827"/>
      <c r="J38" s="827"/>
      <c r="K38" s="827"/>
      <c r="L38" s="827"/>
      <c r="M38" s="828"/>
      <c r="N38" s="829"/>
      <c r="O38" s="830"/>
      <c r="P38" s="831"/>
      <c r="Q38" s="28"/>
      <c r="R38" s="29"/>
      <c r="S38" s="273"/>
      <c r="T38" s="523" t="s">
        <v>297</v>
      </c>
      <c r="U38" s="524" t="s">
        <v>296</v>
      </c>
      <c r="V38" s="444"/>
      <c r="W38" s="444"/>
      <c r="X38" s="59"/>
      <c r="Y38" s="59"/>
      <c r="Z38" s="59"/>
      <c r="AA38" s="59"/>
    </row>
    <row r="39" spans="1:27" s="30" customFormat="1" ht="18" customHeight="1" x14ac:dyDescent="0.45">
      <c r="A39" s="29"/>
      <c r="B39" s="28"/>
      <c r="C39" s="386"/>
      <c r="D39" s="698"/>
      <c r="E39" s="649" t="str">
        <f>IF($E$14=$U$14,D135&amp;"　"&amp;IF($E$27=$U$27,T39,U39),"")</f>
        <v>令和6年度に安城市の発注する災害対策業務委託の受託　※3</v>
      </c>
      <c r="F39" s="650"/>
      <c r="G39" s="650"/>
      <c r="H39" s="650"/>
      <c r="I39" s="650"/>
      <c r="J39" s="650"/>
      <c r="K39" s="650"/>
      <c r="L39" s="650"/>
      <c r="M39" s="651"/>
      <c r="N39" s="638" t="s">
        <v>121</v>
      </c>
      <c r="O39" s="639"/>
      <c r="P39" s="714"/>
      <c r="Q39" s="28"/>
      <c r="R39" s="29"/>
      <c r="S39" s="273"/>
      <c r="T39" s="252" t="s">
        <v>419</v>
      </c>
      <c r="U39" s="251" t="s">
        <v>420</v>
      </c>
      <c r="V39" s="59"/>
      <c r="W39" s="59"/>
      <c r="X39" s="59"/>
      <c r="Y39" s="59"/>
      <c r="Z39" s="59"/>
      <c r="AA39" s="59"/>
    </row>
    <row r="40" spans="1:27" s="30" customFormat="1" ht="18" customHeight="1" x14ac:dyDescent="0.45">
      <c r="A40" s="29"/>
      <c r="B40" s="28"/>
      <c r="C40" s="386"/>
      <c r="D40" s="698"/>
      <c r="E40" s="649">
        <f>IF($E$14=$V$14,D136&amp;"　"&amp;IF($E$27=$U$27,T40,U40),)</f>
        <v>0</v>
      </c>
      <c r="F40" s="650"/>
      <c r="G40" s="650"/>
      <c r="H40" s="650"/>
      <c r="I40" s="650"/>
      <c r="J40" s="650"/>
      <c r="K40" s="650"/>
      <c r="L40" s="650"/>
      <c r="M40" s="651"/>
      <c r="N40" s="674" t="s">
        <v>294</v>
      </c>
      <c r="O40" s="675"/>
      <c r="P40" s="676"/>
      <c r="Q40" s="28"/>
      <c r="R40" s="31">
        <f>S30</f>
        <v>0</v>
      </c>
      <c r="S40" s="273"/>
      <c r="T40" s="252" t="s">
        <v>424</v>
      </c>
      <c r="U40" s="251" t="s">
        <v>425</v>
      </c>
      <c r="V40" s="59" t="s">
        <v>352</v>
      </c>
      <c r="W40" s="59"/>
      <c r="X40" s="59"/>
      <c r="Y40" s="59"/>
      <c r="Z40" s="59"/>
      <c r="AA40" s="59"/>
    </row>
    <row r="41" spans="1:27" s="30" customFormat="1" ht="18" customHeight="1" x14ac:dyDescent="0.45">
      <c r="A41" s="29"/>
      <c r="B41" s="28"/>
      <c r="C41" s="386"/>
      <c r="D41" s="698"/>
      <c r="E41" s="649">
        <f>IF($E$14=$AA$14,D137&amp;"　"&amp;IF($E$27=$U$27,T41,U41),)</f>
        <v>0</v>
      </c>
      <c r="F41" s="650"/>
      <c r="G41" s="650"/>
      <c r="H41" s="650"/>
      <c r="I41" s="650"/>
      <c r="J41" s="650"/>
      <c r="K41" s="650"/>
      <c r="L41" s="650"/>
      <c r="M41" s="651"/>
      <c r="N41" s="674" t="s">
        <v>295</v>
      </c>
      <c r="O41" s="675"/>
      <c r="P41" s="676"/>
      <c r="Q41" s="28"/>
      <c r="R41" s="31">
        <f>S31</f>
        <v>0</v>
      </c>
      <c r="S41" s="273"/>
      <c r="T41" s="252" t="s">
        <v>416</v>
      </c>
      <c r="U41" s="251" t="s">
        <v>426</v>
      </c>
      <c r="V41" s="455" t="s">
        <v>346</v>
      </c>
      <c r="W41" s="455" t="s">
        <v>347</v>
      </c>
      <c r="X41" s="59"/>
      <c r="Y41" s="59"/>
      <c r="Z41" s="59"/>
      <c r="AA41" s="59"/>
    </row>
    <row r="42" spans="1:27" s="30" customFormat="1" ht="18" customHeight="1" x14ac:dyDescent="0.45">
      <c r="A42" s="29"/>
      <c r="B42" s="28"/>
      <c r="C42" s="386"/>
      <c r="D42" s="698"/>
      <c r="E42" s="649" t="str">
        <f>D138&amp;"　"&amp;IF($E$27=$U$27,T42,U42)</f>
        <v>障害者雇用の有無　※6</v>
      </c>
      <c r="F42" s="650"/>
      <c r="G42" s="650"/>
      <c r="H42" s="650"/>
      <c r="I42" s="650"/>
      <c r="J42" s="650"/>
      <c r="K42" s="650"/>
      <c r="L42" s="650"/>
      <c r="M42" s="651"/>
      <c r="N42" s="671"/>
      <c r="O42" s="672"/>
      <c r="P42" s="673"/>
      <c r="Q42" s="28"/>
      <c r="R42" s="29"/>
      <c r="S42" s="273"/>
      <c r="T42" s="453" t="str">
        <f>"※"&amp;IF(OR($E$14=$U$14,$E$14=$V$14,$E$14=$AA$14),6,2)</f>
        <v>※6</v>
      </c>
      <c r="U42" s="451" t="str">
        <f>"※"&amp;IF(OR($E$14=$U$14,$E$14=$V$14,$E$14=$AA$14),8,4)</f>
        <v>※8</v>
      </c>
      <c r="V42" s="456" t="s">
        <v>349</v>
      </c>
      <c r="W42" s="456" t="s">
        <v>348</v>
      </c>
      <c r="X42" s="59"/>
      <c r="Y42" s="59"/>
      <c r="Z42" s="59"/>
      <c r="AA42" s="59"/>
    </row>
    <row r="43" spans="1:27" s="30" customFormat="1" ht="18" customHeight="1" x14ac:dyDescent="0.45">
      <c r="A43" s="29"/>
      <c r="B43" s="28"/>
      <c r="C43" s="386"/>
      <c r="D43" s="698"/>
      <c r="E43" s="649" t="str">
        <f>D139&amp;"　"&amp;IF($E$27=$U$27,T43,U43)</f>
        <v>更生保護における就労支援　※7</v>
      </c>
      <c r="F43" s="650"/>
      <c r="G43" s="650"/>
      <c r="H43" s="650"/>
      <c r="I43" s="650"/>
      <c r="J43" s="650"/>
      <c r="K43" s="650"/>
      <c r="L43" s="650"/>
      <c r="M43" s="651"/>
      <c r="N43" s="652"/>
      <c r="O43" s="652"/>
      <c r="P43" s="653"/>
      <c r="Q43" s="28"/>
      <c r="R43" s="29"/>
      <c r="S43" s="273"/>
      <c r="T43" s="453" t="str">
        <f>"※"&amp;IF(OR($E$14=$U$14,$E$14=$V$14,$E$14=$AA$14),7,3)</f>
        <v>※7</v>
      </c>
      <c r="U43" s="451" t="str">
        <f>"※"&amp;IF(OR($E$14=$U$14,$E$14=$V$14,$E$14=$AA$14),9,5)</f>
        <v>※9</v>
      </c>
      <c r="V43" s="456" t="s">
        <v>350</v>
      </c>
      <c r="W43" s="456" t="s">
        <v>349</v>
      </c>
      <c r="X43" s="59"/>
      <c r="Y43" s="59"/>
      <c r="Z43" s="59"/>
      <c r="AA43" s="59"/>
    </row>
    <row r="44" spans="1:27" s="30" customFormat="1" ht="18" customHeight="1" x14ac:dyDescent="0.45">
      <c r="A44" s="29"/>
      <c r="B44" s="28"/>
      <c r="C44" s="386"/>
      <c r="D44" s="698"/>
      <c r="E44" s="649" t="str">
        <f>D140&amp;"　"&amp;IF($E$27=$U$27,T44,U44)</f>
        <v>環境配慮の取組　※8</v>
      </c>
      <c r="F44" s="650"/>
      <c r="G44" s="650"/>
      <c r="H44" s="650"/>
      <c r="I44" s="650"/>
      <c r="J44" s="650"/>
      <c r="K44" s="650"/>
      <c r="L44" s="650"/>
      <c r="M44" s="651"/>
      <c r="N44" s="652"/>
      <c r="O44" s="652"/>
      <c r="P44" s="653"/>
      <c r="Q44" s="28"/>
      <c r="R44" s="29"/>
      <c r="S44" s="273"/>
      <c r="T44" s="453" t="str">
        <f>"※"&amp;IF(OR($E$14=$U$14,$E$14=$V$14,$E$14=$AA$14),8,4)</f>
        <v>※8</v>
      </c>
      <c r="U44" s="451" t="str">
        <f>"※"&amp;IF(OR($E$14=$U$14,$E$14=$V$14,$E$14=$AA$14),10,6)</f>
        <v>※10</v>
      </c>
      <c r="V44" s="456" t="s">
        <v>351</v>
      </c>
      <c r="W44" s="456" t="s">
        <v>350</v>
      </c>
      <c r="X44" s="59"/>
      <c r="Y44" s="59"/>
      <c r="Z44" s="59"/>
      <c r="AA44" s="59"/>
    </row>
    <row r="45" spans="1:27" s="30" customFormat="1" ht="18" customHeight="1" x14ac:dyDescent="0.45">
      <c r="A45" s="29"/>
      <c r="B45" s="28"/>
      <c r="C45" s="386"/>
      <c r="D45" s="698"/>
      <c r="E45" s="649" t="str">
        <f>D141&amp;"　"&amp;IF($E$27=$U$27,T45,U45)</f>
        <v>入札参加資格停止措置　※9</v>
      </c>
      <c r="F45" s="650"/>
      <c r="G45" s="650"/>
      <c r="H45" s="650"/>
      <c r="I45" s="650"/>
      <c r="J45" s="650"/>
      <c r="K45" s="650"/>
      <c r="L45" s="650"/>
      <c r="M45" s="651"/>
      <c r="N45" s="652"/>
      <c r="O45" s="652"/>
      <c r="P45" s="653"/>
      <c r="Q45" s="28"/>
      <c r="R45" s="29"/>
      <c r="S45" s="273"/>
      <c r="T45" s="453" t="str">
        <f>"※"&amp;IF(OR($E$14=$U$14,$E$14=$V$14,$E$14=$AA$14),9,5)</f>
        <v>※9</v>
      </c>
      <c r="U45" s="451" t="str">
        <f>"※"&amp;IF(OR($E$14=$U$14,$E$14=$V$14,$E$14=$AA$14),11,7)</f>
        <v>※11</v>
      </c>
      <c r="V45" s="456" t="s">
        <v>429</v>
      </c>
      <c r="W45" s="456" t="s">
        <v>351</v>
      </c>
      <c r="X45" s="59"/>
      <c r="Y45" s="59"/>
      <c r="Z45" s="59"/>
      <c r="AA45" s="59"/>
    </row>
    <row r="46" spans="1:27" s="30" customFormat="1" ht="18" customHeight="1" thickBot="1" x14ac:dyDescent="0.5">
      <c r="A46" s="29"/>
      <c r="B46" s="28"/>
      <c r="C46" s="386"/>
      <c r="D46" s="698"/>
      <c r="E46" s="649"/>
      <c r="F46" s="650"/>
      <c r="G46" s="650"/>
      <c r="H46" s="650"/>
      <c r="I46" s="650"/>
      <c r="J46" s="650"/>
      <c r="K46" s="650"/>
      <c r="L46" s="650"/>
      <c r="M46" s="651"/>
      <c r="N46" s="652"/>
      <c r="O46" s="652"/>
      <c r="P46" s="653"/>
      <c r="Q46" s="28"/>
      <c r="R46" s="29"/>
      <c r="S46" s="273"/>
      <c r="T46" s="453" t="str">
        <f>"※"&amp;IF(OR($E$14=$U$14,$E$14=$V$14,$E$14=$AA$14),10,6)</f>
        <v>※10</v>
      </c>
      <c r="U46" s="451" t="str">
        <f>"※"&amp;IF(OR($E$14=$U$14,$E$14=$V$14,$E$14=$AA$14),12,8)</f>
        <v>※12</v>
      </c>
      <c r="V46" s="456" t="s">
        <v>430</v>
      </c>
      <c r="W46" s="456" t="s">
        <v>429</v>
      </c>
      <c r="X46" s="59"/>
      <c r="Y46" s="59"/>
      <c r="Z46" s="59"/>
      <c r="AA46" s="59"/>
    </row>
    <row r="47" spans="1:27" s="30" customFormat="1" ht="18" customHeight="1" thickBot="1" x14ac:dyDescent="0.5">
      <c r="A47" s="29"/>
      <c r="B47" s="28"/>
      <c r="C47" s="407">
        <v>21</v>
      </c>
      <c r="D47" s="684" t="s">
        <v>168</v>
      </c>
      <c r="E47" s="685"/>
      <c r="F47" s="685"/>
      <c r="G47" s="685"/>
      <c r="H47" s="685"/>
      <c r="I47" s="685"/>
      <c r="J47" s="685"/>
      <c r="K47" s="685"/>
      <c r="L47" s="685"/>
      <c r="M47" s="685"/>
      <c r="N47" s="685"/>
      <c r="O47" s="685"/>
      <c r="P47" s="686"/>
      <c r="Q47" s="28"/>
      <c r="R47" s="29"/>
      <c r="S47" s="420"/>
      <c r="T47" s="532"/>
      <c r="U47" s="533"/>
      <c r="V47" s="531"/>
      <c r="W47" s="444"/>
      <c r="X47" s="444"/>
      <c r="Y47" s="444"/>
      <c r="Z47" s="444"/>
      <c r="AA47" s="444"/>
    </row>
    <row r="48" spans="1:27" s="30" customFormat="1" ht="18" customHeight="1" thickTop="1" x14ac:dyDescent="0.45">
      <c r="A48" s="29"/>
      <c r="B48" s="28"/>
      <c r="C48" s="528">
        <f>C31</f>
        <v>0</v>
      </c>
      <c r="D48" s="697" t="s">
        <v>316</v>
      </c>
      <c r="E48" s="649">
        <f>IF($E$27=$V$27,D205,)</f>
        <v>0</v>
      </c>
      <c r="F48" s="650"/>
      <c r="G48" s="650"/>
      <c r="H48" s="650"/>
      <c r="I48" s="650"/>
      <c r="J48" s="650"/>
      <c r="K48" s="650"/>
      <c r="L48" s="650"/>
      <c r="M48" s="651"/>
      <c r="N48" s="708" t="s">
        <v>122</v>
      </c>
      <c r="O48" s="709"/>
      <c r="P48" s="710"/>
      <c r="Q48" s="28"/>
      <c r="R48" s="29"/>
      <c r="S48" s="253"/>
      <c r="T48" s="423" t="s">
        <v>329</v>
      </c>
      <c r="U48" s="424"/>
      <c r="V48" s="425"/>
      <c r="W48" s="253"/>
      <c r="X48" s="253"/>
      <c r="Y48" s="253"/>
      <c r="Z48" s="253"/>
      <c r="AA48" s="253"/>
    </row>
    <row r="49" spans="1:27" s="30" customFormat="1" ht="18" customHeight="1" x14ac:dyDescent="0.45">
      <c r="A49" s="29"/>
      <c r="B49" s="28"/>
      <c r="C49" s="528"/>
      <c r="D49" s="698"/>
      <c r="E49" s="649">
        <f>IF($E$27=$V$27,D206,)</f>
        <v>0</v>
      </c>
      <c r="F49" s="650"/>
      <c r="G49" s="650"/>
      <c r="H49" s="650"/>
      <c r="I49" s="650"/>
      <c r="J49" s="650"/>
      <c r="K49" s="650"/>
      <c r="L49" s="650"/>
      <c r="M49" s="651"/>
      <c r="N49" s="838"/>
      <c r="O49" s="839"/>
      <c r="P49" s="840"/>
      <c r="Q49" s="28"/>
      <c r="R49" s="29"/>
      <c r="S49" s="253"/>
      <c r="T49" s="426" t="s">
        <v>330</v>
      </c>
      <c r="U49" s="421"/>
      <c r="V49" s="427"/>
      <c r="W49" s="253"/>
      <c r="X49" s="253"/>
      <c r="Y49" s="253"/>
      <c r="Z49" s="253"/>
      <c r="AA49" s="253"/>
    </row>
    <row r="50" spans="1:27" s="30" customFormat="1" ht="18" customHeight="1" x14ac:dyDescent="0.45">
      <c r="A50" s="29"/>
      <c r="B50" s="28"/>
      <c r="C50" s="528"/>
      <c r="D50" s="698"/>
      <c r="E50" s="649">
        <f>IF($E$27=$V$27,D207,)</f>
        <v>0</v>
      </c>
      <c r="F50" s="650"/>
      <c r="G50" s="650"/>
      <c r="H50" s="650"/>
      <c r="I50" s="650"/>
      <c r="J50" s="650"/>
      <c r="K50" s="650"/>
      <c r="L50" s="650"/>
      <c r="M50" s="651"/>
      <c r="N50" s="711"/>
      <c r="O50" s="712"/>
      <c r="P50" s="713"/>
      <c r="Q50" s="28"/>
      <c r="R50" s="29"/>
      <c r="S50" s="253"/>
      <c r="T50" s="426" t="s">
        <v>331</v>
      </c>
      <c r="U50" s="421"/>
      <c r="V50" s="427"/>
      <c r="W50" s="253"/>
      <c r="X50" s="253"/>
      <c r="Y50" s="253"/>
      <c r="Z50" s="253"/>
      <c r="AA50" s="253"/>
    </row>
    <row r="51" spans="1:27" s="30" customFormat="1" ht="18" customHeight="1" x14ac:dyDescent="0.45">
      <c r="A51" s="29"/>
      <c r="B51" s="28"/>
      <c r="C51" s="528"/>
      <c r="D51" s="698"/>
      <c r="E51" s="649" t="str">
        <f>D208</f>
        <v>前年度(令和５年度）までに登録済又は協定締結済であれば加点し、前年度（令和５年度）に活動実績のある場合はさらに加点する。</v>
      </c>
      <c r="F51" s="650"/>
      <c r="G51" s="650"/>
      <c r="H51" s="650"/>
      <c r="I51" s="650"/>
      <c r="J51" s="650"/>
      <c r="K51" s="650"/>
      <c r="L51" s="650"/>
      <c r="M51" s="651"/>
      <c r="N51" s="652"/>
      <c r="O51" s="652"/>
      <c r="P51" s="653"/>
      <c r="Q51" s="28"/>
      <c r="R51" s="29"/>
      <c r="S51" s="253"/>
      <c r="T51" s="426" t="s">
        <v>327</v>
      </c>
      <c r="U51" s="421"/>
      <c r="V51" s="427"/>
      <c r="W51" s="253"/>
      <c r="X51" s="253"/>
      <c r="Y51" s="253"/>
      <c r="Z51" s="253"/>
      <c r="AA51" s="253"/>
    </row>
    <row r="52" spans="1:27" s="30" customFormat="1" ht="18" customHeight="1" x14ac:dyDescent="0.45">
      <c r="A52" s="29"/>
      <c r="B52" s="28"/>
      <c r="C52" s="528"/>
      <c r="D52" s="698"/>
      <c r="E52" s="649" t="str">
        <f>D209</f>
        <v>災害に関する協力事業者の登録は、安城市災害緊急協力業者（工事）とする。</v>
      </c>
      <c r="F52" s="680"/>
      <c r="G52" s="680"/>
      <c r="H52" s="680"/>
      <c r="I52" s="680"/>
      <c r="J52" s="680"/>
      <c r="K52" s="680"/>
      <c r="L52" s="680"/>
      <c r="M52" s="681"/>
      <c r="N52" s="671"/>
      <c r="O52" s="682"/>
      <c r="P52" s="683"/>
      <c r="Q52" s="28"/>
      <c r="R52" s="29"/>
      <c r="S52" s="253"/>
      <c r="T52" s="426" t="s">
        <v>332</v>
      </c>
      <c r="U52" s="421"/>
      <c r="V52" s="427"/>
      <c r="W52" s="253"/>
      <c r="X52" s="253"/>
      <c r="Y52" s="253"/>
      <c r="Z52" s="253"/>
      <c r="AA52" s="253"/>
    </row>
    <row r="53" spans="1:27" s="30" customFormat="1" ht="18" customHeight="1" x14ac:dyDescent="0.45">
      <c r="A53" s="29"/>
      <c r="B53" s="28"/>
      <c r="C53" s="528"/>
      <c r="D53" s="698"/>
      <c r="E53" s="649" t="str">
        <f>D210</f>
        <v>協定締結は、「災害時における協力に関する協定書（建設協力会）」、「災害時における復旧工事の協力に関する協定」および「災害時における応急対策の協力に関する協定書」とする。</v>
      </c>
      <c r="F53" s="680"/>
      <c r="G53" s="680"/>
      <c r="H53" s="680"/>
      <c r="I53" s="680"/>
      <c r="J53" s="680"/>
      <c r="K53" s="680"/>
      <c r="L53" s="680"/>
      <c r="M53" s="681"/>
      <c r="N53" s="671"/>
      <c r="O53" s="682"/>
      <c r="P53" s="683"/>
      <c r="Q53" s="28"/>
      <c r="R53" s="29"/>
      <c r="S53" s="253"/>
      <c r="T53" s="426" t="s">
        <v>328</v>
      </c>
      <c r="U53" s="421"/>
      <c r="V53" s="427"/>
      <c r="W53" s="253"/>
      <c r="X53" s="253"/>
      <c r="Y53" s="253"/>
      <c r="Z53" s="253"/>
      <c r="AA53" s="253"/>
    </row>
    <row r="54" spans="1:27" s="30" customFormat="1" ht="18" customHeight="1" x14ac:dyDescent="0.45">
      <c r="A54" s="29"/>
      <c r="B54" s="28"/>
      <c r="C54" s="528"/>
      <c r="D54" s="698"/>
      <c r="E54" s="649" t="str">
        <f>D211</f>
        <v>活動実績は、協定等に基づき市が依頼した災害出動とする。</v>
      </c>
      <c r="F54" s="680"/>
      <c r="G54" s="680"/>
      <c r="H54" s="680"/>
      <c r="I54" s="680"/>
      <c r="J54" s="680"/>
      <c r="K54" s="680"/>
      <c r="L54" s="680"/>
      <c r="M54" s="681"/>
      <c r="N54" s="671"/>
      <c r="O54" s="682"/>
      <c r="P54" s="683"/>
      <c r="Q54" s="28"/>
      <c r="R54" s="29"/>
      <c r="S54" s="253"/>
      <c r="T54" s="426" t="s">
        <v>333</v>
      </c>
      <c r="U54" s="421"/>
      <c r="V54" s="427"/>
      <c r="W54" s="253"/>
      <c r="X54" s="253"/>
      <c r="Y54" s="253"/>
      <c r="Z54" s="253"/>
      <c r="AA54" s="253"/>
    </row>
    <row r="55" spans="1:27" s="30" customFormat="1" ht="18" customHeight="1" x14ac:dyDescent="0.45">
      <c r="A55" s="29"/>
      <c r="B55" s="28"/>
      <c r="C55" s="528"/>
      <c r="D55" s="698"/>
      <c r="E55" s="626" t="str">
        <f>D223</f>
        <v>自社保有又はリースを対象とし、経営事項審査における対象建設機械と同じとする。</v>
      </c>
      <c r="F55" s="627"/>
      <c r="G55" s="627"/>
      <c r="H55" s="627"/>
      <c r="I55" s="627"/>
      <c r="J55" s="627"/>
      <c r="K55" s="627"/>
      <c r="L55" s="627"/>
      <c r="M55" s="628"/>
      <c r="N55" s="835"/>
      <c r="O55" s="836"/>
      <c r="P55" s="837"/>
      <c r="Q55" s="28"/>
      <c r="R55" s="29"/>
      <c r="S55" s="253"/>
      <c r="T55" s="426" t="s">
        <v>334</v>
      </c>
      <c r="U55" s="421"/>
      <c r="V55" s="427"/>
      <c r="W55" s="253"/>
      <c r="X55" s="253"/>
      <c r="Y55" s="253"/>
      <c r="Z55" s="253"/>
      <c r="AA55" s="253"/>
    </row>
    <row r="56" spans="1:27" s="30" customFormat="1" ht="18" customHeight="1" thickBot="1" x14ac:dyDescent="0.5">
      <c r="A56" s="29"/>
      <c r="B56" s="28"/>
      <c r="C56" s="528"/>
      <c r="D56" s="698"/>
      <c r="E56" s="649" t="str">
        <f>IF(OR($E$14=$U$14,$E$14=$AA$14),D212,)</f>
        <v>安城市の発注する風水害、雪氷対策等の業務委託について、当該年度の受託ありの場合、加点する。</v>
      </c>
      <c r="F56" s="650"/>
      <c r="G56" s="650"/>
      <c r="H56" s="650"/>
      <c r="I56" s="650"/>
      <c r="J56" s="650"/>
      <c r="K56" s="650"/>
      <c r="L56" s="650"/>
      <c r="M56" s="651"/>
      <c r="N56" s="841" t="s">
        <v>427</v>
      </c>
      <c r="O56" s="841"/>
      <c r="P56" s="842"/>
      <c r="Q56" s="28"/>
      <c r="R56" s="29"/>
      <c r="S56" s="253"/>
      <c r="T56" s="428" t="s">
        <v>335</v>
      </c>
      <c r="U56" s="429"/>
      <c r="V56" s="430"/>
      <c r="W56" s="253"/>
      <c r="X56" s="253"/>
      <c r="Y56" s="253"/>
      <c r="Z56" s="253"/>
      <c r="AA56" s="253"/>
    </row>
    <row r="57" spans="1:27" s="30" customFormat="1" ht="18" customHeight="1" thickTop="1" x14ac:dyDescent="0.45">
      <c r="A57" s="29"/>
      <c r="B57" s="28"/>
      <c r="C57" s="528"/>
      <c r="D57" s="698"/>
      <c r="E57" s="649" t="str">
        <f>IF(OR($E$14=$U$14,$E$14=$AA$14),D213,)</f>
        <v>愛知県被災建築物応急危険度判定士の登録者を正規社員としての雇用に応じて加点する。</v>
      </c>
      <c r="F57" s="650"/>
      <c r="G57" s="650"/>
      <c r="H57" s="650"/>
      <c r="I57" s="650"/>
      <c r="J57" s="650"/>
      <c r="K57" s="650"/>
      <c r="L57" s="650"/>
      <c r="M57" s="651"/>
      <c r="N57" s="841" t="s">
        <v>123</v>
      </c>
      <c r="O57" s="841"/>
      <c r="P57" s="842"/>
      <c r="Q57" s="28"/>
      <c r="R57" s="29"/>
      <c r="S57" s="253"/>
      <c r="T57" s="536"/>
      <c r="U57" s="424"/>
      <c r="V57" s="537"/>
      <c r="W57" s="253"/>
      <c r="X57" s="253"/>
      <c r="Y57" s="253"/>
      <c r="Z57" s="253"/>
      <c r="AA57" s="253"/>
    </row>
    <row r="58" spans="1:27" s="30" customFormat="1" ht="18" customHeight="1" x14ac:dyDescent="0.45">
      <c r="A58" s="29"/>
      <c r="B58" s="28"/>
      <c r="C58" s="528"/>
      <c r="D58" s="698"/>
      <c r="E58" s="649" t="str">
        <f>IF(OR($E$14=$U$14,$E$14=$AA$14),D214,)</f>
        <v>前年度（令和５年度）の水道施設緊急修繕協定締結ありの場合、加点する。</v>
      </c>
      <c r="F58" s="650"/>
      <c r="G58" s="650"/>
      <c r="H58" s="650"/>
      <c r="I58" s="650"/>
      <c r="J58" s="650"/>
      <c r="K58" s="650"/>
      <c r="L58" s="650"/>
      <c r="M58" s="651"/>
      <c r="N58" s="689" t="s">
        <v>428</v>
      </c>
      <c r="O58" s="690"/>
      <c r="P58" s="691"/>
      <c r="Q58" s="28"/>
      <c r="R58" s="29"/>
      <c r="S58" s="253"/>
      <c r="T58" s="538"/>
      <c r="U58" s="421"/>
      <c r="V58" s="253"/>
      <c r="W58" s="253"/>
      <c r="X58" s="253"/>
      <c r="Y58" s="253"/>
      <c r="Z58" s="253"/>
      <c r="AA58" s="253"/>
    </row>
    <row r="59" spans="1:27" s="30" customFormat="1" ht="18" customHeight="1" x14ac:dyDescent="0.45">
      <c r="A59" s="29"/>
      <c r="B59" s="28"/>
      <c r="C59" s="528"/>
      <c r="D59" s="698"/>
      <c r="E59" s="649" t="str">
        <f>IF(OR($E$14=$U$14,$E$14=$AA$14),D215,)</f>
        <v>前年度（令和５年度）に協定に基づく依頼を５割以上実施した場合にはさらに加点する。</v>
      </c>
      <c r="F59" s="650"/>
      <c r="G59" s="650"/>
      <c r="H59" s="650"/>
      <c r="I59" s="650"/>
      <c r="J59" s="650"/>
      <c r="K59" s="650"/>
      <c r="L59" s="650"/>
      <c r="M59" s="651"/>
      <c r="N59" s="692"/>
      <c r="O59" s="693"/>
      <c r="P59" s="694"/>
      <c r="Q59" s="28"/>
      <c r="R59" s="29"/>
      <c r="S59" s="253"/>
      <c r="T59" s="538"/>
      <c r="U59" s="421"/>
      <c r="V59" s="253"/>
      <c r="W59" s="253"/>
      <c r="X59" s="253"/>
      <c r="Y59" s="253"/>
      <c r="Z59" s="253"/>
      <c r="AA59" s="253"/>
    </row>
    <row r="60" spans="1:27" s="30" customFormat="1" ht="18" customHeight="1" x14ac:dyDescent="0.45">
      <c r="A60" s="29"/>
      <c r="B60" s="28"/>
      <c r="C60" s="528"/>
      <c r="D60" s="698"/>
      <c r="E60" s="649" t="str">
        <f t="shared" ref="E60:E65" si="2">D216</f>
        <v>法定雇用率とは、障害者の雇用の促進等に関する法律（昭和35年7月25日法律第123号。以下「雇用促進法」という。）第43条第2項に規定する「障害者雇用率」で前年度6月1日現在のものをさす。</v>
      </c>
      <c r="F60" s="650"/>
      <c r="G60" s="650"/>
      <c r="H60" s="650"/>
      <c r="I60" s="650"/>
      <c r="J60" s="650"/>
      <c r="K60" s="650"/>
      <c r="L60" s="650"/>
      <c r="M60" s="651"/>
      <c r="N60" s="652"/>
      <c r="O60" s="652"/>
      <c r="P60" s="653"/>
      <c r="Q60" s="28"/>
      <c r="R60" s="29"/>
      <c r="S60" s="253"/>
      <c r="T60" s="538"/>
      <c r="U60" s="421"/>
      <c r="V60" s="253"/>
      <c r="W60" s="253"/>
      <c r="X60" s="253"/>
      <c r="Y60" s="253"/>
      <c r="Z60" s="253"/>
      <c r="AA60" s="253"/>
    </row>
    <row r="61" spans="1:27" s="30" customFormat="1" ht="18" customHeight="1" x14ac:dyDescent="0.45">
      <c r="A61" s="29"/>
      <c r="B61" s="28"/>
      <c r="C61" s="528"/>
      <c r="D61" s="698"/>
      <c r="E61" s="649" t="str">
        <f t="shared" si="2"/>
        <v>雇用促進法で雇用を免除されている事業者については、実際に1人以上雇用していれば、加点する。</v>
      </c>
      <c r="F61" s="650"/>
      <c r="G61" s="650"/>
      <c r="H61" s="650"/>
      <c r="I61" s="650"/>
      <c r="J61" s="650"/>
      <c r="K61" s="650"/>
      <c r="L61" s="650"/>
      <c r="M61" s="651"/>
      <c r="N61" s="652"/>
      <c r="O61" s="652"/>
      <c r="P61" s="653"/>
      <c r="Q61" s="28"/>
      <c r="R61" s="29"/>
      <c r="S61" s="253"/>
      <c r="T61" s="538"/>
      <c r="U61" s="421"/>
      <c r="V61" s="253"/>
      <c r="W61" s="253"/>
      <c r="X61" s="253"/>
      <c r="Y61" s="253"/>
      <c r="Z61" s="253"/>
      <c r="AA61" s="253"/>
    </row>
    <row r="62" spans="1:27" s="30" customFormat="1" ht="18" customHeight="1" x14ac:dyDescent="0.45">
      <c r="A62" s="29"/>
      <c r="B62" s="28"/>
      <c r="C62" s="528"/>
      <c r="D62" s="698"/>
      <c r="E62" s="626" t="str">
        <f t="shared" si="2"/>
        <v>本支店が安城市に所在する事業者で、加算点申告表を提出する日の前日時点で名古屋保護観察所に協力雇用主として登録している場合に加点する。</v>
      </c>
      <c r="F62" s="627"/>
      <c r="G62" s="627"/>
      <c r="H62" s="627"/>
      <c r="I62" s="627"/>
      <c r="J62" s="627"/>
      <c r="K62" s="627"/>
      <c r="L62" s="627"/>
      <c r="M62" s="628"/>
      <c r="N62" s="695"/>
      <c r="O62" s="695"/>
      <c r="P62" s="696"/>
      <c r="Q62" s="28"/>
      <c r="R62" s="29"/>
      <c r="S62" s="253"/>
      <c r="T62" s="538"/>
      <c r="U62" s="421"/>
      <c r="V62" s="253"/>
      <c r="W62" s="253"/>
      <c r="X62" s="253"/>
      <c r="Y62" s="253"/>
      <c r="Z62" s="253"/>
      <c r="AA62" s="253"/>
    </row>
    <row r="63" spans="1:27" s="30" customFormat="1" ht="30.6" customHeight="1" x14ac:dyDescent="0.45">
      <c r="A63" s="29"/>
      <c r="B63" s="28"/>
      <c r="C63" s="528"/>
      <c r="D63" s="698"/>
      <c r="E63" s="623" t="str">
        <f t="shared" si="2"/>
        <v>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F63" s="624"/>
      <c r="G63" s="624"/>
      <c r="H63" s="624"/>
      <c r="I63" s="624"/>
      <c r="J63" s="624"/>
      <c r="K63" s="624"/>
      <c r="L63" s="624"/>
      <c r="M63" s="625"/>
      <c r="N63" s="687"/>
      <c r="O63" s="687"/>
      <c r="P63" s="688"/>
      <c r="Q63" s="28"/>
      <c r="R63" s="29"/>
      <c r="S63" s="253"/>
      <c r="T63" s="538"/>
      <c r="U63" s="421"/>
      <c r="V63" s="253"/>
      <c r="W63" s="253"/>
      <c r="X63" s="253"/>
      <c r="Y63" s="253"/>
      <c r="Z63" s="253"/>
      <c r="AA63" s="253"/>
    </row>
    <row r="64" spans="1:27" s="30" customFormat="1" ht="18" customHeight="1" x14ac:dyDescent="0.45">
      <c r="A64" s="29"/>
      <c r="B64" s="28"/>
      <c r="C64" s="528"/>
      <c r="D64" s="698"/>
      <c r="E64" s="626" t="str">
        <f t="shared" si="2"/>
        <v>エコアクション２１又はＩＳＯ１４００１の取得があれば、加点する。</v>
      </c>
      <c r="F64" s="627"/>
      <c r="G64" s="627"/>
      <c r="H64" s="627"/>
      <c r="I64" s="627"/>
      <c r="J64" s="627"/>
      <c r="K64" s="627"/>
      <c r="L64" s="627"/>
      <c r="M64" s="628"/>
      <c r="N64" s="695"/>
      <c r="O64" s="695"/>
      <c r="P64" s="696"/>
      <c r="Q64" s="28"/>
      <c r="R64" s="29"/>
      <c r="S64" s="253"/>
      <c r="T64" s="422"/>
      <c r="U64" s="421"/>
      <c r="V64" s="253"/>
      <c r="W64" s="253"/>
      <c r="X64" s="253"/>
      <c r="Y64" s="253"/>
      <c r="Z64" s="253"/>
      <c r="AA64" s="253"/>
    </row>
    <row r="65" spans="1:28" s="30" customFormat="1" ht="18" customHeight="1" x14ac:dyDescent="0.45">
      <c r="A65" s="29"/>
      <c r="B65" s="28"/>
      <c r="C65" s="528"/>
      <c r="D65" s="698"/>
      <c r="E65" s="623" t="str">
        <f t="shared" si="2"/>
        <v>契約先となる本支店が認証されていること。</v>
      </c>
      <c r="F65" s="624"/>
      <c r="G65" s="624"/>
      <c r="H65" s="624"/>
      <c r="I65" s="624"/>
      <c r="J65" s="624"/>
      <c r="K65" s="624"/>
      <c r="L65" s="624"/>
      <c r="M65" s="625"/>
      <c r="N65" s="687"/>
      <c r="O65" s="687"/>
      <c r="P65" s="688"/>
      <c r="Q65" s="28"/>
      <c r="R65" s="29"/>
      <c r="S65" s="253"/>
      <c r="T65" s="422"/>
      <c r="U65" s="421"/>
      <c r="V65" s="253"/>
      <c r="W65" s="253"/>
      <c r="X65" s="253"/>
      <c r="Y65" s="253"/>
      <c r="Z65" s="253"/>
      <c r="AA65" s="253"/>
    </row>
    <row r="66" spans="1:28" s="30" customFormat="1" ht="18" customHeight="1" x14ac:dyDescent="0.45">
      <c r="A66" s="29"/>
      <c r="B66" s="28"/>
      <c r="C66" s="528"/>
      <c r="D66" s="698"/>
      <c r="E66" s="649" t="str">
        <f>D222</f>
        <v>令和3年4月1日から加算点申告表を提出する日の前日までに、安城市工事請負契約等に係る入札参加資格（一般・指名）停止要綱による停止措置のある場合は減点する。</v>
      </c>
      <c r="F66" s="650"/>
      <c r="G66" s="650"/>
      <c r="H66" s="650"/>
      <c r="I66" s="650"/>
      <c r="J66" s="650"/>
      <c r="K66" s="650"/>
      <c r="L66" s="650"/>
      <c r="M66" s="651"/>
      <c r="N66" s="652"/>
      <c r="O66" s="652"/>
      <c r="P66" s="653"/>
      <c r="Q66" s="28"/>
      <c r="R66" s="29"/>
      <c r="S66" s="253"/>
      <c r="T66" s="422"/>
      <c r="U66" s="421"/>
      <c r="V66" s="253"/>
      <c r="W66" s="253"/>
      <c r="X66" s="253"/>
      <c r="Y66" s="253"/>
      <c r="Z66" s="253"/>
      <c r="AA66" s="253"/>
    </row>
    <row r="67" spans="1:28" s="30" customFormat="1" ht="18" customHeight="1" thickBot="1" x14ac:dyDescent="0.5">
      <c r="A67" s="29"/>
      <c r="B67" s="28"/>
      <c r="C67" s="528"/>
      <c r="D67" s="698"/>
      <c r="E67" s="617"/>
      <c r="F67" s="618"/>
      <c r="G67" s="618"/>
      <c r="H67" s="618"/>
      <c r="I67" s="618"/>
      <c r="J67" s="618"/>
      <c r="K67" s="618"/>
      <c r="L67" s="618"/>
      <c r="M67" s="619"/>
      <c r="N67" s="265"/>
      <c r="O67" s="266"/>
      <c r="P67" s="267"/>
      <c r="Q67" s="28"/>
      <c r="R67" s="29"/>
      <c r="S67" s="253"/>
      <c r="T67" s="248"/>
      <c r="U67" s="248"/>
      <c r="V67" s="248"/>
      <c r="W67" s="248"/>
      <c r="X67" s="248"/>
      <c r="Y67" s="248"/>
      <c r="Z67" s="248"/>
      <c r="AA67" s="248"/>
    </row>
    <row r="68" spans="1:28" s="30" customFormat="1" ht="18" customHeight="1" x14ac:dyDescent="0.45">
      <c r="A68" s="29"/>
      <c r="B68" s="28"/>
      <c r="C68" s="528"/>
      <c r="D68" s="699"/>
      <c r="E68" s="617"/>
      <c r="F68" s="618"/>
      <c r="G68" s="618"/>
      <c r="H68" s="618"/>
      <c r="I68" s="618"/>
      <c r="J68" s="618"/>
      <c r="K68" s="618"/>
      <c r="L68" s="618"/>
      <c r="M68" s="619"/>
      <c r="N68" s="823"/>
      <c r="O68" s="824"/>
      <c r="P68" s="825"/>
      <c r="Q68" s="28"/>
      <c r="R68" s="29"/>
      <c r="S68" s="417">
        <v>21</v>
      </c>
      <c r="T68" s="398" t="s">
        <v>311</v>
      </c>
      <c r="U68" s="399" t="s">
        <v>312</v>
      </c>
      <c r="V68" s="248"/>
      <c r="W68" s="248"/>
      <c r="X68" s="248"/>
      <c r="Y68" s="248"/>
      <c r="Z68" s="248"/>
      <c r="AA68" s="248"/>
    </row>
    <row r="69" spans="1:28" s="30" customFormat="1" ht="15" customHeight="1" x14ac:dyDescent="0.45">
      <c r="A69" s="29"/>
      <c r="B69" s="28"/>
      <c r="C69" s="528"/>
      <c r="D69" s="832" t="s">
        <v>120</v>
      </c>
      <c r="E69" s="620">
        <f>IF($E$14=$V$14,T69,IF($E$14=$AA$14,U69,))</f>
        <v>0</v>
      </c>
      <c r="F69" s="621"/>
      <c r="G69" s="621"/>
      <c r="H69" s="621"/>
      <c r="I69" s="621"/>
      <c r="J69" s="621"/>
      <c r="K69" s="621"/>
      <c r="L69" s="621"/>
      <c r="M69" s="622"/>
      <c r="N69" s="846" t="s">
        <v>319</v>
      </c>
      <c r="O69" s="846"/>
      <c r="P69" s="847"/>
      <c r="Q69" s="28"/>
      <c r="R69" s="29"/>
      <c r="S69" s="418" t="s">
        <v>321</v>
      </c>
      <c r="T69" s="254" t="s">
        <v>417</v>
      </c>
      <c r="U69" s="395" t="s">
        <v>449</v>
      </c>
      <c r="V69" s="248"/>
      <c r="W69" s="248"/>
      <c r="X69" s="248"/>
      <c r="Y69" s="248"/>
      <c r="Z69" s="248"/>
      <c r="AA69" s="248"/>
    </row>
    <row r="70" spans="1:28" s="30" customFormat="1" ht="15" customHeight="1" x14ac:dyDescent="0.2">
      <c r="A70" s="29"/>
      <c r="B70" s="28"/>
      <c r="C70" s="528"/>
      <c r="D70" s="833"/>
      <c r="E70" s="620">
        <f>IF($E$14=$V$14,T70,IF($E$14=$AA$14,U70,))</f>
        <v>0</v>
      </c>
      <c r="F70" s="621"/>
      <c r="G70" s="621"/>
      <c r="H70" s="621"/>
      <c r="I70" s="621"/>
      <c r="J70" s="621"/>
      <c r="K70" s="621"/>
      <c r="L70" s="621"/>
      <c r="M70" s="622"/>
      <c r="N70" s="759" t="s">
        <v>320</v>
      </c>
      <c r="O70" s="759"/>
      <c r="P70" s="760"/>
      <c r="Q70" s="28"/>
      <c r="R70" s="29"/>
      <c r="S70" s="418" t="s">
        <v>322</v>
      </c>
      <c r="T70" s="254" t="s">
        <v>418</v>
      </c>
      <c r="U70" s="395" t="s">
        <v>80</v>
      </c>
      <c r="V70" s="248"/>
      <c r="W70" s="248"/>
      <c r="X70" s="248"/>
      <c r="Y70" s="248"/>
      <c r="Z70" s="248"/>
      <c r="AA70" s="248"/>
      <c r="AB70" s="4"/>
    </row>
    <row r="71" spans="1:28" s="4" customFormat="1" ht="15" customHeight="1" thickBot="1" x14ac:dyDescent="0.25">
      <c r="A71" s="3"/>
      <c r="B71" s="6"/>
      <c r="C71" s="528"/>
      <c r="D71" s="833"/>
      <c r="E71" s="620">
        <f>IF($E$14=$V$14,T71,IF($E$14=$AA$14,U71,))</f>
        <v>0</v>
      </c>
      <c r="F71" s="621"/>
      <c r="G71" s="621"/>
      <c r="H71" s="621"/>
      <c r="I71" s="621"/>
      <c r="J71" s="621"/>
      <c r="K71" s="621"/>
      <c r="L71" s="621"/>
      <c r="M71" s="622"/>
      <c r="N71" s="707"/>
      <c r="O71" s="707"/>
      <c r="P71" s="761"/>
      <c r="Q71" s="6"/>
      <c r="R71" s="3"/>
      <c r="S71" s="419" t="s">
        <v>323</v>
      </c>
      <c r="T71" s="396" t="s">
        <v>81</v>
      </c>
      <c r="U71" s="397" t="s">
        <v>450</v>
      </c>
      <c r="V71" s="249"/>
      <c r="W71" s="249"/>
      <c r="X71" s="249"/>
      <c r="Y71" s="249"/>
      <c r="Z71" s="249"/>
      <c r="AA71" s="249"/>
    </row>
    <row r="72" spans="1:28" s="4" customFormat="1" ht="15" customHeight="1" x14ac:dyDescent="0.2">
      <c r="A72" s="3"/>
      <c r="B72" s="6"/>
      <c r="C72" s="528"/>
      <c r="D72" s="833"/>
      <c r="E72" s="617"/>
      <c r="F72" s="618"/>
      <c r="G72" s="618"/>
      <c r="H72" s="618"/>
      <c r="I72" s="618"/>
      <c r="J72" s="618"/>
      <c r="K72" s="618"/>
      <c r="L72" s="618"/>
      <c r="M72" s="619"/>
      <c r="N72" s="671"/>
      <c r="O72" s="672"/>
      <c r="P72" s="673"/>
      <c r="Q72" s="6"/>
      <c r="R72" s="3"/>
      <c r="S72" s="28"/>
      <c r="T72" s="249"/>
      <c r="U72" s="249"/>
      <c r="V72" s="249"/>
      <c r="W72" s="249"/>
      <c r="X72" s="249"/>
      <c r="Y72" s="249"/>
      <c r="Z72" s="249"/>
      <c r="AA72" s="249"/>
    </row>
    <row r="73" spans="1:28" s="4" customFormat="1" ht="15" customHeight="1" x14ac:dyDescent="0.2">
      <c r="A73" s="3"/>
      <c r="B73" s="6"/>
      <c r="C73" s="528"/>
      <c r="D73" s="833"/>
      <c r="E73" s="617"/>
      <c r="F73" s="618"/>
      <c r="G73" s="618"/>
      <c r="H73" s="618"/>
      <c r="I73" s="618"/>
      <c r="J73" s="618"/>
      <c r="K73" s="618"/>
      <c r="L73" s="618"/>
      <c r="M73" s="619"/>
      <c r="N73" s="671"/>
      <c r="O73" s="672"/>
      <c r="P73" s="673"/>
      <c r="Q73" s="6"/>
      <c r="R73" s="3"/>
      <c r="S73" s="28"/>
      <c r="T73" s="249"/>
      <c r="U73" s="249"/>
      <c r="V73" s="249"/>
      <c r="W73" s="249"/>
      <c r="X73" s="249"/>
      <c r="Y73" s="249"/>
      <c r="Z73" s="249"/>
      <c r="AA73" s="249"/>
    </row>
    <row r="74" spans="1:28" s="4" customFormat="1" ht="15" customHeight="1" thickBot="1" x14ac:dyDescent="0.25">
      <c r="A74" s="3"/>
      <c r="B74" s="6"/>
      <c r="C74" s="530"/>
      <c r="D74" s="834"/>
      <c r="E74" s="614"/>
      <c r="F74" s="615"/>
      <c r="G74" s="615"/>
      <c r="H74" s="615"/>
      <c r="I74" s="615"/>
      <c r="J74" s="615"/>
      <c r="K74" s="615"/>
      <c r="L74" s="615"/>
      <c r="M74" s="616"/>
      <c r="N74" s="843"/>
      <c r="O74" s="844"/>
      <c r="P74" s="845"/>
      <c r="Q74" s="6"/>
      <c r="R74" s="3"/>
      <c r="S74" s="28"/>
      <c r="T74" s="249"/>
      <c r="U74" s="249"/>
      <c r="V74" s="249"/>
      <c r="W74" s="249"/>
      <c r="X74" s="249"/>
      <c r="Y74" s="249"/>
      <c r="Z74" s="249"/>
      <c r="AA74" s="249"/>
    </row>
    <row r="75" spans="1:28" s="4" customFormat="1" x14ac:dyDescent="0.2">
      <c r="A75" s="3"/>
      <c r="B75" s="6"/>
      <c r="C75" s="16"/>
      <c r="D75" s="17"/>
      <c r="E75" s="17"/>
      <c r="F75" s="17"/>
      <c r="G75" s="18"/>
      <c r="H75" s="18"/>
      <c r="I75" s="18"/>
      <c r="J75" s="18"/>
      <c r="K75" s="18"/>
      <c r="L75" s="18"/>
      <c r="M75" s="18"/>
      <c r="N75" s="19"/>
      <c r="O75" s="19"/>
      <c r="P75" s="19"/>
      <c r="Q75" s="6"/>
      <c r="R75" s="3"/>
      <c r="S75" s="28"/>
      <c r="T75" s="249"/>
      <c r="U75" s="249"/>
      <c r="V75" s="249"/>
      <c r="W75" s="249"/>
      <c r="X75" s="249"/>
      <c r="Y75" s="249"/>
      <c r="Z75" s="249"/>
      <c r="AA75" s="249"/>
    </row>
    <row r="76" spans="1:28" s="4" customFormat="1" ht="16.2" hidden="1" x14ac:dyDescent="0.2">
      <c r="A76" s="3"/>
      <c r="B76" s="6"/>
      <c r="C76" s="22" t="s">
        <v>85</v>
      </c>
      <c r="D76" s="17"/>
      <c r="E76" s="17"/>
      <c r="F76" s="17"/>
      <c r="G76" s="18"/>
      <c r="H76" s="18"/>
      <c r="I76" s="18"/>
      <c r="J76" s="18"/>
      <c r="K76" s="18"/>
      <c r="L76" s="18"/>
      <c r="M76" s="18"/>
      <c r="N76" s="19"/>
      <c r="O76" s="19"/>
      <c r="P76" s="19"/>
      <c r="Q76" s="6"/>
      <c r="R76" s="3"/>
      <c r="S76" s="28"/>
      <c r="T76" s="249"/>
      <c r="U76" s="249"/>
      <c r="V76" s="249"/>
      <c r="W76" s="249"/>
      <c r="X76" s="249"/>
      <c r="Y76" s="249"/>
      <c r="Z76" s="249"/>
      <c r="AA76" s="249"/>
    </row>
    <row r="77" spans="1:28" s="4" customFormat="1" ht="13.8" hidden="1" thickBot="1" x14ac:dyDescent="0.25">
      <c r="A77" s="3"/>
      <c r="B77" s="6"/>
      <c r="C77" s="34" t="s">
        <v>86</v>
      </c>
      <c r="D77" s="204" t="s">
        <v>87</v>
      </c>
      <c r="E77" s="204"/>
      <c r="F77" s="204"/>
      <c r="G77" s="755" t="s">
        <v>88</v>
      </c>
      <c r="H77" s="756"/>
      <c r="I77" s="756"/>
      <c r="J77" s="756"/>
      <c r="K77" s="756"/>
      <c r="L77" s="756"/>
      <c r="M77" s="757"/>
      <c r="N77" s="762" t="s">
        <v>89</v>
      </c>
      <c r="O77" s="763"/>
      <c r="P77" s="764"/>
      <c r="Q77" s="6"/>
      <c r="R77" s="3"/>
      <c r="S77" s="28"/>
      <c r="T77" s="249"/>
      <c r="U77" s="249"/>
      <c r="V77" s="249"/>
      <c r="W77" s="249"/>
      <c r="X77" s="249"/>
      <c r="Y77" s="249"/>
      <c r="Z77" s="249"/>
      <c r="AA77" s="249"/>
    </row>
    <row r="78" spans="1:28" s="4" customFormat="1" ht="13.8" hidden="1" thickTop="1" x14ac:dyDescent="0.2">
      <c r="A78" s="3"/>
      <c r="B78" s="6"/>
      <c r="C78" s="179">
        <v>1</v>
      </c>
      <c r="D78" s="205" t="s">
        <v>90</v>
      </c>
      <c r="E78" s="205"/>
      <c r="F78" s="205"/>
      <c r="G78" s="785">
        <f>E7</f>
        <v>45377</v>
      </c>
      <c r="H78" s="786"/>
      <c r="I78" s="787"/>
      <c r="J78" s="788"/>
      <c r="K78" s="789"/>
      <c r="L78" s="789"/>
      <c r="M78" s="790"/>
      <c r="N78" s="798"/>
      <c r="O78" s="799"/>
      <c r="P78" s="800"/>
      <c r="Q78" s="6"/>
      <c r="R78" s="3"/>
      <c r="S78" s="28"/>
      <c r="T78" s="249"/>
      <c r="U78" s="249"/>
      <c r="V78" s="249"/>
      <c r="W78" s="249"/>
      <c r="X78" s="249"/>
      <c r="Y78" s="249"/>
      <c r="Z78" s="249"/>
      <c r="AA78" s="249"/>
      <c r="AB78" s="5"/>
    </row>
    <row r="79" spans="1:28" ht="13.8" hidden="1" thickBot="1" x14ac:dyDescent="0.25">
      <c r="A79" s="3"/>
      <c r="B79" s="3"/>
      <c r="C79" s="187">
        <v>2</v>
      </c>
      <c r="D79" s="206" t="s">
        <v>107</v>
      </c>
      <c r="E79" s="206"/>
      <c r="F79" s="206"/>
      <c r="G79" s="239" t="s">
        <v>108</v>
      </c>
      <c r="H79" s="239" t="s">
        <v>109</v>
      </c>
      <c r="I79" s="240"/>
      <c r="J79" s="791"/>
      <c r="K79" s="791"/>
      <c r="L79" s="791"/>
      <c r="M79" s="792"/>
      <c r="N79" s="795"/>
      <c r="O79" s="796"/>
      <c r="P79" s="797"/>
      <c r="Q79" s="3"/>
      <c r="R79" s="3"/>
      <c r="S79" s="28"/>
      <c r="T79" s="249"/>
      <c r="U79" s="250"/>
      <c r="V79" s="250"/>
      <c r="W79" s="250"/>
      <c r="X79" s="250"/>
      <c r="Y79" s="250"/>
      <c r="Z79" s="250"/>
      <c r="AA79" s="250"/>
      <c r="AB79" s="4"/>
    </row>
    <row r="80" spans="1:28" s="4" customFormat="1" ht="3" hidden="1" customHeight="1" x14ac:dyDescent="0.2">
      <c r="A80" s="3"/>
      <c r="B80" s="3"/>
      <c r="C80" s="16"/>
      <c r="D80" s="17"/>
      <c r="E80" s="17"/>
      <c r="F80" s="17"/>
      <c r="G80" s="18"/>
      <c r="H80" s="18"/>
      <c r="I80" s="18"/>
      <c r="J80" s="18"/>
      <c r="K80" s="18"/>
      <c r="L80" s="18"/>
      <c r="M80" s="18"/>
      <c r="N80" s="19"/>
      <c r="O80" s="19"/>
      <c r="P80" s="19"/>
      <c r="Q80" s="3"/>
      <c r="R80" s="3"/>
      <c r="S80" s="3"/>
      <c r="T80" s="3"/>
      <c r="U80" s="9"/>
      <c r="V80" s="9"/>
      <c r="W80" s="9"/>
      <c r="X80" s="9"/>
      <c r="Y80" s="9"/>
      <c r="Z80" s="9"/>
      <c r="AA80" s="9"/>
    </row>
    <row r="81" spans="1:28" s="4" customFormat="1" ht="16.2" hidden="1" customHeight="1" x14ac:dyDescent="0.2">
      <c r="A81" s="3"/>
      <c r="B81" s="3"/>
      <c r="C81" s="16"/>
      <c r="D81" s="17"/>
      <c r="E81" s="17"/>
      <c r="F81" s="17"/>
      <c r="G81" s="18"/>
      <c r="H81" s="18"/>
      <c r="I81" s="18"/>
      <c r="J81" s="18"/>
      <c r="K81" s="18"/>
      <c r="L81" s="18"/>
      <c r="M81" s="18"/>
      <c r="N81" s="19"/>
      <c r="O81" s="19"/>
      <c r="P81" s="19"/>
      <c r="Q81" s="3"/>
      <c r="R81" s="3"/>
      <c r="S81" s="3"/>
      <c r="T81" s="3"/>
      <c r="U81" s="9"/>
      <c r="V81" s="9"/>
      <c r="W81" s="9"/>
      <c r="X81" s="9"/>
      <c r="Y81" s="9"/>
      <c r="Z81" s="9"/>
      <c r="AA81" s="9"/>
    </row>
    <row r="82" spans="1:28" s="4" customFormat="1" ht="20.399999999999999" customHeight="1" thickBot="1" x14ac:dyDescent="0.25">
      <c r="A82" s="3"/>
      <c r="B82" s="274" t="s">
        <v>235</v>
      </c>
      <c r="C82" s="3"/>
      <c r="D82" s="9"/>
      <c r="E82" s="9"/>
      <c r="F82" s="9"/>
      <c r="G82" s="61"/>
      <c r="H82" s="3"/>
      <c r="I82" s="3"/>
      <c r="J82" s="3"/>
      <c r="K82" s="3"/>
      <c r="L82" s="3"/>
      <c r="M82" s="3"/>
      <c r="N82" s="3"/>
      <c r="O82" s="3"/>
      <c r="P82" s="3"/>
      <c r="Q82" s="3"/>
      <c r="R82" s="3"/>
      <c r="S82" s="288"/>
      <c r="T82" s="288"/>
      <c r="U82" s="289"/>
      <c r="V82" s="289"/>
      <c r="W82" s="289"/>
      <c r="X82" s="289"/>
      <c r="Y82" s="289"/>
      <c r="Z82" s="9"/>
      <c r="AA82" s="9"/>
      <c r="AB82" s="14"/>
    </row>
    <row r="83" spans="1:28" s="14" customFormat="1" ht="16.2" customHeight="1" x14ac:dyDescent="0.2">
      <c r="A83" s="188"/>
      <c r="B83" s="188"/>
      <c r="C83" s="188"/>
      <c r="D83" s="189"/>
      <c r="E83" s="189"/>
      <c r="F83" s="189"/>
      <c r="G83" s="190"/>
      <c r="H83" s="188"/>
      <c r="I83" s="188"/>
      <c r="J83" s="188"/>
      <c r="K83" s="188"/>
      <c r="L83" s="188"/>
      <c r="M83" s="188"/>
      <c r="N83" s="188"/>
      <c r="O83" s="188"/>
      <c r="P83" s="188"/>
      <c r="Q83" s="188"/>
      <c r="R83" s="188"/>
      <c r="S83" s="59"/>
      <c r="T83" s="59"/>
      <c r="U83" s="9"/>
      <c r="V83" s="9"/>
      <c r="W83" s="9"/>
      <c r="X83" s="9"/>
      <c r="Y83" s="9"/>
      <c r="Z83" s="9"/>
      <c r="AA83" s="9"/>
      <c r="AB83" s="35"/>
    </row>
    <row r="84" spans="1:28" s="35" customFormat="1" ht="16.2" customHeight="1" x14ac:dyDescent="0.2">
      <c r="A84" s="59"/>
      <c r="B84" s="144"/>
      <c r="C84" s="275" t="s">
        <v>65</v>
      </c>
      <c r="D84" s="276"/>
      <c r="E84" s="9"/>
      <c r="F84" s="9"/>
      <c r="G84" s="61"/>
      <c r="H84" s="3"/>
      <c r="I84" s="3"/>
      <c r="J84" s="3"/>
      <c r="K84" s="3"/>
      <c r="L84" s="3"/>
      <c r="M84" s="3"/>
      <c r="N84" s="3"/>
      <c r="O84" s="3"/>
      <c r="P84" s="3"/>
      <c r="Q84" s="3"/>
      <c r="R84" s="3"/>
      <c r="S84" s="3"/>
      <c r="T84" s="3"/>
      <c r="U84" s="9"/>
      <c r="V84" s="9"/>
      <c r="W84" s="9"/>
      <c r="X84" s="9"/>
      <c r="Y84" s="9"/>
      <c r="Z84" s="9"/>
      <c r="AA84" s="9"/>
      <c r="AB84" s="4"/>
    </row>
    <row r="85" spans="1:28" s="4" customFormat="1" ht="4.95" customHeight="1" x14ac:dyDescent="0.2">
      <c r="A85" s="60"/>
      <c r="B85" s="3"/>
      <c r="C85" s="3"/>
      <c r="D85" s="9"/>
      <c r="E85" s="9"/>
      <c r="F85" s="9"/>
      <c r="G85" s="61"/>
      <c r="H85" s="3"/>
      <c r="I85" s="3"/>
      <c r="J85" s="3"/>
      <c r="K85" s="3"/>
      <c r="L85" s="3"/>
      <c r="M85" s="3"/>
      <c r="N85" s="3"/>
      <c r="O85" s="3"/>
      <c r="P85" s="3"/>
      <c r="Q85" s="3"/>
      <c r="R85" s="3"/>
      <c r="S85" s="3"/>
      <c r="T85" s="3"/>
      <c r="U85" s="9"/>
      <c r="V85" s="9"/>
      <c r="W85" s="9"/>
      <c r="X85" s="9"/>
      <c r="Y85" s="9"/>
      <c r="Z85" s="9"/>
      <c r="AA85" s="9"/>
      <c r="AB85" s="5"/>
    </row>
    <row r="86" spans="1:28" ht="13.8" thickBot="1" x14ac:dyDescent="0.25">
      <c r="A86" s="3"/>
      <c r="B86" s="62" t="s">
        <v>66</v>
      </c>
      <c r="C86" s="59"/>
      <c r="D86" s="9"/>
      <c r="E86" s="9"/>
      <c r="F86" s="9"/>
      <c r="G86" s="63"/>
      <c r="H86" s="59"/>
      <c r="I86" s="59"/>
      <c r="J86" s="59"/>
      <c r="K86" s="59"/>
      <c r="L86" s="59"/>
      <c r="M86" s="59"/>
      <c r="N86" s="59"/>
      <c r="O86" s="59"/>
      <c r="P86" s="59"/>
      <c r="Q86" s="59"/>
      <c r="R86" s="59"/>
      <c r="S86" s="59"/>
      <c r="T86" s="59"/>
      <c r="U86" s="9"/>
      <c r="V86" s="9"/>
      <c r="W86" s="9"/>
      <c r="X86" s="9"/>
      <c r="Y86" s="9"/>
      <c r="Z86" s="9"/>
      <c r="AA86" s="9"/>
    </row>
    <row r="87" spans="1:28" ht="15" thickBot="1" x14ac:dyDescent="0.25">
      <c r="A87" s="3"/>
      <c r="B87" s="50"/>
      <c r="C87" s="278" t="s">
        <v>236</v>
      </c>
      <c r="D87" s="52" t="s">
        <v>117</v>
      </c>
      <c r="E87" s="52"/>
      <c r="F87" s="52"/>
      <c r="G87" s="53"/>
      <c r="H87" s="51"/>
      <c r="I87" s="51"/>
      <c r="J87" s="51"/>
      <c r="K87" s="51"/>
      <c r="L87" s="51"/>
      <c r="M87" s="51"/>
      <c r="N87" s="51"/>
      <c r="O87" s="51"/>
      <c r="P87" s="51"/>
      <c r="Q87" s="51"/>
      <c r="R87" s="51"/>
      <c r="S87" s="51"/>
      <c r="T87" s="51"/>
      <c r="U87" s="54"/>
      <c r="V87" s="114"/>
      <c r="W87" s="9"/>
      <c r="X87" s="9"/>
      <c r="Y87" s="9"/>
      <c r="Z87" s="9"/>
      <c r="AA87" s="9"/>
    </row>
    <row r="88" spans="1:28" ht="4.2" customHeight="1" thickTop="1" x14ac:dyDescent="0.2">
      <c r="A88" s="3"/>
      <c r="B88" s="74"/>
      <c r="C88" s="39"/>
      <c r="D88" s="39"/>
      <c r="E88" s="39"/>
      <c r="F88" s="39"/>
      <c r="G88" s="40"/>
      <c r="H88" s="39"/>
      <c r="I88" s="39"/>
      <c r="J88" s="39"/>
      <c r="K88" s="39"/>
      <c r="L88" s="39"/>
      <c r="M88" s="39"/>
      <c r="N88" s="39"/>
      <c r="O88" s="39"/>
      <c r="P88" s="39"/>
      <c r="Q88" s="39"/>
      <c r="R88" s="39"/>
      <c r="S88" s="39"/>
      <c r="T88" s="39"/>
      <c r="U88" s="39"/>
      <c r="V88" s="41"/>
      <c r="W88" s="9"/>
      <c r="X88" s="9"/>
      <c r="Y88" s="9"/>
      <c r="Z88" s="9"/>
      <c r="AA88" s="9"/>
    </row>
    <row r="89" spans="1:28" ht="14.7" customHeight="1" x14ac:dyDescent="0.2">
      <c r="A89" s="3"/>
      <c r="B89" s="73"/>
      <c r="C89" s="42" t="s">
        <v>240</v>
      </c>
      <c r="D89" s="55" t="str">
        <f xml:space="preserve"> "安城市の"&amp;$E$9&amp;"に係る公告に基づく条件付き一般競争入札等については、関係法令に定めるもののほか、この別記によるものとする。"</f>
        <v>安城市の公共下水道築造工事（赤松工区その３）（週休２日）に係る公告に基づく条件付き一般競争入札等については、関係法令に定めるもののほか、この別記によるものとする。</v>
      </c>
      <c r="E89" s="55"/>
      <c r="F89" s="55"/>
      <c r="G89" s="43"/>
      <c r="H89" s="43"/>
      <c r="I89" s="43"/>
      <c r="J89" s="43"/>
      <c r="K89" s="43"/>
      <c r="L89" s="43"/>
      <c r="M89" s="43"/>
      <c r="N89" s="43"/>
      <c r="O89" s="43"/>
      <c r="P89" s="43"/>
      <c r="Q89" s="43"/>
      <c r="R89" s="43"/>
      <c r="S89" s="43"/>
      <c r="T89" s="43"/>
      <c r="U89" s="43"/>
      <c r="V89" s="44"/>
      <c r="W89" s="9"/>
      <c r="X89" s="9"/>
      <c r="Y89" s="9"/>
      <c r="Z89" s="9"/>
      <c r="AA89" s="9"/>
    </row>
    <row r="90" spans="1:28" ht="14.7" customHeight="1" x14ac:dyDescent="0.2">
      <c r="A90" s="3"/>
      <c r="B90" s="72"/>
      <c r="C90" s="42" t="s">
        <v>241</v>
      </c>
      <c r="D90" s="55" t="str">
        <f>"安城市"&amp;$G$11&amp;""</f>
        <v>安城市赤松町地内</v>
      </c>
      <c r="E90" s="55"/>
      <c r="F90" s="55"/>
      <c r="G90" s="43"/>
      <c r="H90" s="43"/>
      <c r="I90" s="43"/>
      <c r="J90" s="43"/>
      <c r="K90" s="43"/>
      <c r="L90" s="43"/>
      <c r="M90" s="43"/>
      <c r="N90" s="43"/>
      <c r="O90" s="43"/>
      <c r="P90" s="43"/>
      <c r="Q90" s="43"/>
      <c r="R90" s="43"/>
      <c r="S90" s="43"/>
      <c r="T90" s="43"/>
      <c r="U90" s="43"/>
      <c r="V90" s="44"/>
      <c r="W90" s="9"/>
      <c r="X90" s="9"/>
      <c r="Y90" s="9"/>
      <c r="Z90" s="9"/>
      <c r="AA90" s="9"/>
    </row>
    <row r="91" spans="1:28" ht="14.7" customHeight="1" x14ac:dyDescent="0.2">
      <c r="A91" s="3"/>
      <c r="B91" s="72"/>
      <c r="C91" s="42" t="s">
        <v>242</v>
      </c>
      <c r="D91" s="56" t="str">
        <f>"契約締結日の翌日から"&amp;IF($I$12=$U$12,TEXT($E$12,"ggge年m月d日(aaa)"&amp;I12),$E$12&amp;I12)</f>
        <v>契約締結日の翌日から242日間</v>
      </c>
      <c r="E91" s="56"/>
      <c r="F91" s="56"/>
      <c r="G91" s="43"/>
      <c r="H91" s="43"/>
      <c r="I91" s="43"/>
      <c r="J91" s="43"/>
      <c r="K91" s="43"/>
      <c r="L91" s="43"/>
      <c r="M91" s="43"/>
      <c r="N91" s="43"/>
      <c r="O91" s="43"/>
      <c r="P91" s="43"/>
      <c r="Q91" s="43"/>
      <c r="R91" s="43"/>
      <c r="S91" s="43"/>
      <c r="T91" s="43"/>
      <c r="U91" s="43"/>
      <c r="V91" s="44"/>
      <c r="W91" s="9"/>
      <c r="X91" s="9"/>
      <c r="Y91" s="9"/>
      <c r="Z91" s="9"/>
      <c r="AA91" s="9"/>
    </row>
    <row r="92" spans="1:28" ht="14.7" customHeight="1" x14ac:dyDescent="0.2">
      <c r="A92" s="3"/>
      <c r="B92" s="72"/>
      <c r="C92" s="45" t="s">
        <v>240</v>
      </c>
      <c r="D92" s="57" t="str">
        <f>"本工事は、価格と価格以外の要素を総合的に評価して落札者を決定する総合評価競争入札（"&amp;$E$13&amp;"）の適用工事である。"</f>
        <v>本工事は、価格と価格以外の要素を総合的に評価して落札者を決定する総合評価競争入札（特別簡易型）の適用工事である。</v>
      </c>
      <c r="E92" s="57"/>
      <c r="F92" s="57"/>
      <c r="G92" s="36"/>
      <c r="H92" s="36"/>
      <c r="I92" s="36"/>
      <c r="J92" s="36"/>
      <c r="K92" s="36"/>
      <c r="L92" s="36"/>
      <c r="M92" s="36"/>
      <c r="N92" s="36"/>
      <c r="O92" s="36"/>
      <c r="P92" s="36"/>
      <c r="Q92" s="36"/>
      <c r="R92" s="36"/>
      <c r="S92" s="36"/>
      <c r="T92" s="36"/>
      <c r="U92" s="36"/>
      <c r="V92" s="46"/>
      <c r="W92" s="9"/>
      <c r="X92" s="9"/>
      <c r="Y92" s="9"/>
      <c r="Z92" s="9"/>
      <c r="AA92" s="9"/>
    </row>
    <row r="93" spans="1:28" ht="14.7" customHeight="1" x14ac:dyDescent="0.2">
      <c r="A93" s="3"/>
      <c r="B93" s="73"/>
      <c r="C93" s="42" t="s">
        <v>240</v>
      </c>
      <c r="D93" s="55" t="str">
        <f xml:space="preserve"> "同工種工事とは、建設業法別表第1に掲げる工事の種類で"&amp;E14&amp;"とする。"</f>
        <v>同工種工事とは、建設業法別表第1に掲げる工事の種類で土木一式工事とする。</v>
      </c>
      <c r="E93" s="55"/>
      <c r="F93" s="55"/>
      <c r="G93" s="43"/>
      <c r="H93" s="43"/>
      <c r="I93" s="43"/>
      <c r="J93" s="43"/>
      <c r="K93" s="43"/>
      <c r="L93" s="43"/>
      <c r="M93" s="43"/>
      <c r="N93" s="43"/>
      <c r="O93" s="43"/>
      <c r="P93" s="43"/>
      <c r="Q93" s="43"/>
      <c r="R93" s="43"/>
      <c r="S93" s="43"/>
      <c r="T93" s="43"/>
      <c r="U93" s="43"/>
      <c r="V93" s="44"/>
      <c r="W93" s="9"/>
      <c r="X93" s="9"/>
      <c r="Y93" s="9"/>
      <c r="Z93" s="9"/>
      <c r="AA93" s="9"/>
    </row>
    <row r="94" spans="1:28" ht="14.7" customHeight="1" x14ac:dyDescent="0.2">
      <c r="A94" s="3"/>
      <c r="B94" s="73"/>
      <c r="C94" s="42" t="s">
        <v>240</v>
      </c>
      <c r="D94" s="55" t="str">
        <f xml:space="preserve"> "同規模工事とは、契約金額"&amp;TEXT($E$16,"##,###")&amp;"万円以上の同工種工事とする。"</f>
        <v>同規模工事とは、契約金額5,300万円以上の同工種工事とする。</v>
      </c>
      <c r="E94" s="55"/>
      <c r="F94" s="55"/>
      <c r="G94" s="43"/>
      <c r="H94" s="43"/>
      <c r="I94" s="43"/>
      <c r="J94" s="43"/>
      <c r="K94" s="43"/>
      <c r="L94" s="43"/>
      <c r="M94" s="43"/>
      <c r="N94" s="43"/>
      <c r="O94" s="43"/>
      <c r="P94" s="43"/>
      <c r="Q94" s="43"/>
      <c r="R94" s="43"/>
      <c r="S94" s="43"/>
      <c r="T94" s="43"/>
      <c r="U94" s="43"/>
      <c r="V94" s="44"/>
      <c r="W94" s="9"/>
      <c r="X94" s="9"/>
      <c r="Y94" s="9"/>
      <c r="Z94" s="9"/>
      <c r="AA94" s="9"/>
    </row>
    <row r="95" spans="1:28" ht="45" customHeight="1" x14ac:dyDescent="0.2">
      <c r="A95" s="3"/>
      <c r="B95" s="73"/>
      <c r="C95" s="42" t="s">
        <v>240</v>
      </c>
      <c r="D95" s="809" t="s">
        <v>526</v>
      </c>
      <c r="E95" s="810"/>
      <c r="F95" s="810"/>
      <c r="G95" s="810"/>
      <c r="H95" s="810"/>
      <c r="I95" s="810"/>
      <c r="J95" s="810"/>
      <c r="K95" s="810"/>
      <c r="L95" s="810"/>
      <c r="M95" s="810"/>
      <c r="N95" s="810"/>
      <c r="O95" s="810"/>
      <c r="P95" s="810"/>
      <c r="Q95" s="810"/>
      <c r="R95" s="810"/>
      <c r="S95" s="810"/>
      <c r="T95" s="810"/>
      <c r="U95" s="810"/>
      <c r="V95" s="811"/>
      <c r="W95" s="9"/>
      <c r="X95" s="9"/>
      <c r="Y95" s="9"/>
      <c r="Z95" s="9"/>
      <c r="AA95" s="9"/>
    </row>
    <row r="96" spans="1:28" ht="14.7" customHeight="1" x14ac:dyDescent="0.2">
      <c r="A96" s="3"/>
      <c r="B96" s="73"/>
      <c r="C96" s="42" t="s">
        <v>240</v>
      </c>
      <c r="D96" s="55" t="str">
        <f xml:space="preserve"> "同工種工事に関する資格は別紙１のとおり。"</f>
        <v>同工種工事に関する資格は別紙１のとおり。</v>
      </c>
      <c r="E96" s="55"/>
      <c r="F96" s="55"/>
      <c r="G96" s="43"/>
      <c r="H96" s="43"/>
      <c r="I96" s="43"/>
      <c r="J96" s="43"/>
      <c r="K96" s="43"/>
      <c r="L96" s="43"/>
      <c r="M96" s="43"/>
      <c r="N96" s="43"/>
      <c r="O96" s="43"/>
      <c r="P96" s="43"/>
      <c r="Q96" s="43"/>
      <c r="R96" s="43"/>
      <c r="S96" s="43"/>
      <c r="T96" s="43"/>
      <c r="U96" s="43"/>
      <c r="V96" s="44"/>
      <c r="W96" s="9"/>
      <c r="X96" s="9"/>
      <c r="Y96" s="9"/>
      <c r="Z96" s="9"/>
      <c r="AA96" s="9"/>
    </row>
    <row r="97" spans="1:28" ht="14.7" customHeight="1" x14ac:dyDescent="0.2">
      <c r="A97" s="3"/>
      <c r="B97" s="73"/>
      <c r="C97" s="42" t="s">
        <v>465</v>
      </c>
      <c r="D97" s="55" t="str">
        <f xml:space="preserve"> "　提出された書類及び資料に対してヒアリングを行うことがある。ヒアリングを行う場合は、その場所、時間等について別途通知する。"</f>
        <v>　提出された書類及び資料に対してヒアリングを行うことがある。ヒアリングを行う場合は、その場所、時間等について別途通知する。</v>
      </c>
      <c r="E97" s="55"/>
      <c r="F97" s="55"/>
      <c r="G97" s="43"/>
      <c r="H97" s="43"/>
      <c r="I97" s="43"/>
      <c r="J97" s="43"/>
      <c r="K97" s="43"/>
      <c r="L97" s="43"/>
      <c r="M97" s="43"/>
      <c r="N97" s="43"/>
      <c r="O97" s="43"/>
      <c r="P97" s="43"/>
      <c r="Q97" s="43"/>
      <c r="R97" s="43"/>
      <c r="S97" s="43"/>
      <c r="T97" s="43"/>
      <c r="U97" s="43"/>
      <c r="V97" s="44"/>
      <c r="W97" s="9"/>
      <c r="X97" s="9"/>
      <c r="Y97" s="9"/>
      <c r="Z97" s="9"/>
      <c r="AA97" s="9"/>
    </row>
    <row r="98" spans="1:28" ht="45" customHeight="1" x14ac:dyDescent="0.2">
      <c r="A98" s="3"/>
      <c r="B98" s="291"/>
      <c r="C98" s="270" t="s">
        <v>243</v>
      </c>
      <c r="D98" s="793" t="s">
        <v>392</v>
      </c>
      <c r="E98" s="793"/>
      <c r="F98" s="793"/>
      <c r="G98" s="793"/>
      <c r="H98" s="793"/>
      <c r="I98" s="793"/>
      <c r="J98" s="793"/>
      <c r="K98" s="793"/>
      <c r="L98" s="793"/>
      <c r="M98" s="793"/>
      <c r="N98" s="793"/>
      <c r="O98" s="793"/>
      <c r="P98" s="793"/>
      <c r="Q98" s="793"/>
      <c r="R98" s="793"/>
      <c r="S98" s="793"/>
      <c r="T98" s="793"/>
      <c r="U98" s="793"/>
      <c r="V98" s="794"/>
      <c r="W98" s="9"/>
      <c r="X98" s="9"/>
      <c r="Y98" s="9"/>
      <c r="Z98" s="9"/>
      <c r="AA98" s="9"/>
    </row>
    <row r="99" spans="1:28" ht="14.7" customHeight="1" x14ac:dyDescent="0.2">
      <c r="A99" s="3"/>
      <c r="B99" s="72"/>
      <c r="C99" s="45" t="s">
        <v>243</v>
      </c>
      <c r="D99" s="58" t="s">
        <v>126</v>
      </c>
      <c r="E99" s="58"/>
      <c r="F99" s="58"/>
      <c r="G99" s="36"/>
      <c r="H99" s="36"/>
      <c r="I99" s="36"/>
      <c r="J99" s="36"/>
      <c r="K99" s="36"/>
      <c r="L99" s="36"/>
      <c r="M99" s="36"/>
      <c r="N99" s="36"/>
      <c r="O99" s="36"/>
      <c r="P99" s="36"/>
      <c r="Q99" s="36"/>
      <c r="R99" s="36"/>
      <c r="S99" s="36"/>
      <c r="T99" s="36"/>
      <c r="U99" s="36"/>
      <c r="V99" s="46"/>
      <c r="W99" s="9"/>
      <c r="X99" s="9"/>
      <c r="Y99" s="9"/>
      <c r="Z99" s="9"/>
      <c r="AA99" s="9"/>
    </row>
    <row r="100" spans="1:28" ht="14.7" customHeight="1" x14ac:dyDescent="0.2">
      <c r="A100" s="3"/>
      <c r="B100" s="72"/>
      <c r="C100" s="45" t="s">
        <v>244</v>
      </c>
      <c r="D100" s="58" t="s">
        <v>41</v>
      </c>
      <c r="E100" s="58"/>
      <c r="F100" s="58"/>
      <c r="G100" s="36"/>
      <c r="H100" s="36"/>
      <c r="I100" s="36"/>
      <c r="J100" s="36"/>
      <c r="K100" s="36"/>
      <c r="L100" s="36"/>
      <c r="M100" s="36"/>
      <c r="N100" s="36"/>
      <c r="O100" s="36"/>
      <c r="P100" s="36"/>
      <c r="Q100" s="36"/>
      <c r="R100" s="36"/>
      <c r="S100" s="36"/>
      <c r="T100" s="36"/>
      <c r="U100" s="36"/>
      <c r="V100" s="46"/>
      <c r="W100" s="9"/>
      <c r="X100" s="9"/>
      <c r="Y100" s="9"/>
      <c r="Z100" s="9"/>
      <c r="AA100" s="9"/>
      <c r="AB100" s="4"/>
    </row>
    <row r="101" spans="1:28" s="4" customFormat="1" ht="14.7" customHeight="1" x14ac:dyDescent="0.2">
      <c r="A101" s="3"/>
      <c r="B101" s="72"/>
      <c r="C101" s="45" t="s">
        <v>243</v>
      </c>
      <c r="D101" s="58" t="s">
        <v>146</v>
      </c>
      <c r="E101" s="58"/>
      <c r="F101" s="58"/>
      <c r="G101" s="36"/>
      <c r="H101" s="36"/>
      <c r="I101" s="36"/>
      <c r="J101" s="36"/>
      <c r="K101" s="36"/>
      <c r="L101" s="36"/>
      <c r="M101" s="36"/>
      <c r="N101" s="36"/>
      <c r="O101" s="36"/>
      <c r="P101" s="36"/>
      <c r="Q101" s="36"/>
      <c r="R101" s="36"/>
      <c r="S101" s="36"/>
      <c r="T101" s="36"/>
      <c r="U101" s="36"/>
      <c r="V101" s="46"/>
      <c r="W101" s="9"/>
      <c r="X101" s="9"/>
      <c r="Y101" s="9"/>
      <c r="Z101" s="9"/>
      <c r="AA101" s="9"/>
    </row>
    <row r="102" spans="1:28" s="4" customFormat="1" ht="47.4" customHeight="1" x14ac:dyDescent="0.2">
      <c r="A102" s="3"/>
      <c r="B102" s="277"/>
      <c r="C102" s="270" t="s">
        <v>243</v>
      </c>
      <c r="D102" s="803" t="s">
        <v>556</v>
      </c>
      <c r="E102" s="803"/>
      <c r="F102" s="803"/>
      <c r="G102" s="803"/>
      <c r="H102" s="803"/>
      <c r="I102" s="803"/>
      <c r="J102" s="803"/>
      <c r="K102" s="803"/>
      <c r="L102" s="803"/>
      <c r="M102" s="803"/>
      <c r="N102" s="803"/>
      <c r="O102" s="803"/>
      <c r="P102" s="803"/>
      <c r="Q102" s="803"/>
      <c r="R102" s="803"/>
      <c r="S102" s="803"/>
      <c r="T102" s="803"/>
      <c r="U102" s="803"/>
      <c r="V102" s="804"/>
      <c r="W102" s="9"/>
      <c r="X102" s="9"/>
      <c r="Y102" s="9"/>
      <c r="Z102" s="9"/>
      <c r="AA102" s="9"/>
      <c r="AB102" s="5"/>
    </row>
    <row r="103" spans="1:28" ht="14.7" customHeight="1" x14ac:dyDescent="0.2">
      <c r="A103" s="3"/>
      <c r="B103" s="75"/>
      <c r="C103" s="45" t="s">
        <v>245</v>
      </c>
      <c r="D103" s="606" t="s">
        <v>555</v>
      </c>
      <c r="E103" s="58"/>
      <c r="F103" s="58"/>
      <c r="G103" s="36"/>
      <c r="H103" s="36"/>
      <c r="I103" s="36"/>
      <c r="J103" s="36"/>
      <c r="K103" s="36"/>
      <c r="L103" s="36"/>
      <c r="M103" s="36"/>
      <c r="N103" s="36"/>
      <c r="O103" s="36"/>
      <c r="P103" s="36"/>
      <c r="Q103" s="36"/>
      <c r="R103" s="36"/>
      <c r="S103" s="36"/>
      <c r="T103" s="36"/>
      <c r="U103" s="36"/>
      <c r="V103" s="46"/>
      <c r="W103" s="9"/>
      <c r="X103" s="9"/>
      <c r="Y103" s="9"/>
      <c r="Z103" s="9"/>
      <c r="AA103" s="9"/>
      <c r="AB103" s="67"/>
    </row>
    <row r="104" spans="1:28" s="67" customFormat="1" ht="4.2" customHeight="1" thickBot="1" x14ac:dyDescent="0.25">
      <c r="A104" s="6"/>
      <c r="B104" s="76"/>
      <c r="C104" s="47"/>
      <c r="D104" s="48"/>
      <c r="E104" s="48"/>
      <c r="F104" s="48"/>
      <c r="G104" s="47"/>
      <c r="H104" s="47"/>
      <c r="I104" s="47"/>
      <c r="J104" s="47"/>
      <c r="K104" s="47"/>
      <c r="L104" s="47"/>
      <c r="M104" s="47"/>
      <c r="N104" s="47"/>
      <c r="O104" s="47"/>
      <c r="P104" s="47"/>
      <c r="Q104" s="47"/>
      <c r="R104" s="47"/>
      <c r="S104" s="47"/>
      <c r="T104" s="47"/>
      <c r="U104" s="47"/>
      <c r="V104" s="49"/>
      <c r="W104" s="9"/>
      <c r="X104" s="9"/>
      <c r="Y104" s="9"/>
      <c r="Z104" s="9"/>
      <c r="AA104" s="9"/>
      <c r="AB104" s="5"/>
    </row>
    <row r="105" spans="1:28" ht="4.5" customHeight="1" x14ac:dyDescent="0.2">
      <c r="A105" s="93"/>
      <c r="B105" s="92"/>
      <c r="C105" s="64"/>
      <c r="D105" s="65"/>
      <c r="E105" s="65"/>
      <c r="F105" s="65"/>
      <c r="G105" s="64"/>
      <c r="H105" s="64"/>
      <c r="I105" s="64"/>
      <c r="J105" s="64"/>
      <c r="K105" s="64"/>
      <c r="L105" s="64"/>
      <c r="M105" s="64"/>
      <c r="N105" s="64"/>
      <c r="O105" s="64"/>
      <c r="P105" s="64"/>
      <c r="Q105" s="64"/>
      <c r="R105" s="64"/>
      <c r="S105" s="64"/>
      <c r="T105" s="64"/>
      <c r="U105" s="64"/>
      <c r="V105" s="64"/>
      <c r="W105" s="9"/>
      <c r="X105" s="9"/>
      <c r="Y105" s="9"/>
      <c r="Z105" s="9"/>
      <c r="AA105" s="9"/>
    </row>
    <row r="106" spans="1:28" ht="13.8" thickBot="1" x14ac:dyDescent="0.25">
      <c r="A106" s="6"/>
      <c r="B106" s="6"/>
      <c r="C106" s="9"/>
      <c r="D106" s="26"/>
      <c r="E106" s="26"/>
      <c r="F106" s="26"/>
      <c r="G106" s="3"/>
      <c r="H106" s="3"/>
      <c r="I106" s="3"/>
      <c r="J106" s="3"/>
      <c r="K106" s="3"/>
      <c r="L106" s="3"/>
      <c r="M106" s="3"/>
      <c r="N106" s="3"/>
      <c r="O106" s="3"/>
      <c r="P106" s="3"/>
      <c r="Q106" s="3"/>
      <c r="R106" s="3"/>
      <c r="S106" s="3"/>
      <c r="T106" s="3"/>
      <c r="U106" s="9"/>
      <c r="V106" s="9"/>
      <c r="W106" s="9"/>
      <c r="X106" s="9"/>
      <c r="Y106" s="9"/>
      <c r="Z106" s="9"/>
      <c r="AA106" s="9"/>
    </row>
    <row r="107" spans="1:28" ht="15" thickBot="1" x14ac:dyDescent="0.25">
      <c r="A107" s="3"/>
      <c r="B107" s="68"/>
      <c r="C107" s="278" t="s">
        <v>237</v>
      </c>
      <c r="D107" s="69" t="s">
        <v>290</v>
      </c>
      <c r="E107" s="69"/>
      <c r="F107" s="69"/>
      <c r="G107" s="70"/>
      <c r="H107" s="70"/>
      <c r="I107" s="70"/>
      <c r="J107" s="70"/>
      <c r="K107" s="70"/>
      <c r="L107" s="70"/>
      <c r="M107" s="70"/>
      <c r="N107" s="70"/>
      <c r="O107" s="70"/>
      <c r="P107" s="70"/>
      <c r="Q107" s="70"/>
      <c r="R107" s="70"/>
      <c r="S107" s="70"/>
      <c r="T107" s="70"/>
      <c r="U107" s="110"/>
      <c r="V107" s="71"/>
      <c r="W107" s="94"/>
      <c r="X107" s="94"/>
      <c r="Y107" s="94"/>
      <c r="Z107" s="94"/>
      <c r="AA107" s="94"/>
    </row>
    <row r="108" spans="1:28" ht="4.2" customHeight="1" thickTop="1" x14ac:dyDescent="0.2">
      <c r="A108" s="3"/>
      <c r="B108" s="87"/>
      <c r="C108" s="154"/>
      <c r="D108" s="155"/>
      <c r="E108" s="155"/>
      <c r="F108" s="155"/>
      <c r="G108" s="155"/>
      <c r="H108" s="77"/>
      <c r="I108" s="77"/>
      <c r="J108" s="77"/>
      <c r="K108" s="77"/>
      <c r="L108" s="77"/>
      <c r="M108" s="77"/>
      <c r="N108" s="77"/>
      <c r="O108" s="77"/>
      <c r="P108" s="77"/>
      <c r="Q108" s="77"/>
      <c r="R108" s="77"/>
      <c r="S108" s="77"/>
      <c r="T108" s="77"/>
      <c r="U108" s="78"/>
      <c r="V108" s="80"/>
      <c r="W108" s="9"/>
      <c r="X108" s="9"/>
      <c r="Y108" s="9"/>
      <c r="Z108" s="9"/>
      <c r="AA108" s="9"/>
    </row>
    <row r="109" spans="1:28" ht="14.7" customHeight="1" x14ac:dyDescent="0.2">
      <c r="A109" s="3"/>
      <c r="B109" s="89"/>
      <c r="C109" s="85" t="s">
        <v>241</v>
      </c>
      <c r="D109" s="57" t="s">
        <v>379</v>
      </c>
      <c r="E109" s="57"/>
      <c r="F109" s="57"/>
      <c r="G109" s="11"/>
      <c r="H109" s="11"/>
      <c r="I109" s="11"/>
      <c r="J109" s="11"/>
      <c r="K109" s="11"/>
      <c r="L109" s="11"/>
      <c r="M109" s="11"/>
      <c r="N109" s="11"/>
      <c r="O109" s="11"/>
      <c r="P109" s="11"/>
      <c r="Q109" s="11"/>
      <c r="R109" s="11"/>
      <c r="S109" s="11"/>
      <c r="T109" s="11"/>
      <c r="U109" s="15"/>
      <c r="V109" s="80"/>
      <c r="W109" s="9"/>
      <c r="X109" s="9"/>
      <c r="Y109" s="9"/>
      <c r="Z109" s="9"/>
      <c r="AA109" s="9"/>
    </row>
    <row r="110" spans="1:28" ht="14.7" customHeight="1" x14ac:dyDescent="0.2">
      <c r="A110" s="3"/>
      <c r="B110" s="88"/>
      <c r="C110" s="85" t="s">
        <v>240</v>
      </c>
      <c r="D110" s="57" t="str">
        <f>"安城市発注の"&amp;$E$14&amp;"における"&amp;$E$17&amp;"の工事成績　※2"</f>
        <v>安城市発注の土木一式工事における前々年度（令和4年度）の工事成績　※2</v>
      </c>
      <c r="E110" s="57"/>
      <c r="F110" s="57"/>
      <c r="G110" s="11"/>
      <c r="H110" s="11"/>
      <c r="I110" s="11"/>
      <c r="J110" s="11"/>
      <c r="K110" s="11"/>
      <c r="L110" s="11"/>
      <c r="M110" s="11"/>
      <c r="N110" s="11"/>
      <c r="O110" s="11"/>
      <c r="P110" s="11"/>
      <c r="Q110" s="11"/>
      <c r="R110" s="11"/>
      <c r="S110" s="11"/>
      <c r="T110" s="11"/>
      <c r="U110" s="15"/>
      <c r="V110" s="80"/>
      <c r="W110" s="9"/>
      <c r="X110" s="9"/>
      <c r="Y110" s="9"/>
      <c r="Z110" s="9"/>
      <c r="AA110" s="9"/>
    </row>
    <row r="111" spans="1:28" ht="14.7" customHeight="1" x14ac:dyDescent="0.2">
      <c r="A111" s="3"/>
      <c r="B111" s="89"/>
      <c r="C111" s="85" t="s">
        <v>241</v>
      </c>
      <c r="D111" s="57" t="str">
        <f>""&amp;$E$14&amp;"を前年度に3件以上竣工し、いずれの評価も75点以上　※3"</f>
        <v>土木一式工事を前年度に3件以上竣工し、いずれの評価も75点以上　※3</v>
      </c>
      <c r="E111" s="57"/>
      <c r="F111" s="57"/>
      <c r="G111" s="11"/>
      <c r="H111" s="11"/>
      <c r="I111" s="11"/>
      <c r="J111" s="11"/>
      <c r="K111" s="11"/>
      <c r="L111" s="11"/>
      <c r="M111" s="11"/>
      <c r="N111" s="11"/>
      <c r="O111" s="11"/>
      <c r="P111" s="11"/>
      <c r="Q111" s="11"/>
      <c r="R111" s="11"/>
      <c r="S111" s="11"/>
      <c r="T111" s="11"/>
      <c r="U111" s="15"/>
      <c r="V111" s="80"/>
      <c r="W111" s="9"/>
      <c r="X111" s="9"/>
      <c r="Y111" s="9"/>
      <c r="Z111" s="9"/>
      <c r="AA111" s="9"/>
    </row>
    <row r="112" spans="1:28" ht="14.7" customHeight="1" x14ac:dyDescent="0.2">
      <c r="A112" s="3"/>
      <c r="B112" s="89"/>
      <c r="C112" s="85" t="s">
        <v>241</v>
      </c>
      <c r="D112" s="57" t="str">
        <f>"安城市発注の"&amp;$E$14&amp;"の評価が60点未満の工事実績　※4"</f>
        <v>安城市発注の土木一式工事の評価が60点未満の工事実績　※4</v>
      </c>
      <c r="E112" s="57"/>
      <c r="F112" s="57"/>
      <c r="G112" s="11"/>
      <c r="H112" s="11"/>
      <c r="I112" s="11"/>
      <c r="J112" s="11"/>
      <c r="K112" s="11"/>
      <c r="L112" s="11"/>
      <c r="M112" s="11"/>
      <c r="N112" s="11"/>
      <c r="O112" s="11"/>
      <c r="P112" s="11"/>
      <c r="Q112" s="11"/>
      <c r="R112" s="11"/>
      <c r="S112" s="11"/>
      <c r="T112" s="11"/>
      <c r="U112" s="15"/>
      <c r="V112" s="80"/>
      <c r="W112" s="9"/>
      <c r="X112" s="9"/>
      <c r="Y112" s="9"/>
      <c r="Z112" s="9"/>
      <c r="AA112" s="9"/>
    </row>
    <row r="113" spans="1:28" ht="14.7" customHeight="1" x14ac:dyDescent="0.2">
      <c r="A113" s="3"/>
      <c r="B113" s="89"/>
      <c r="C113" s="85" t="s">
        <v>241</v>
      </c>
      <c r="D113" s="57" t="s">
        <v>383</v>
      </c>
      <c r="E113" s="57"/>
      <c r="F113" s="57"/>
      <c r="G113" s="11"/>
      <c r="H113" s="11"/>
      <c r="I113" s="11"/>
      <c r="J113" s="11"/>
      <c r="K113" s="11"/>
      <c r="L113" s="11"/>
      <c r="M113" s="11"/>
      <c r="N113" s="11"/>
      <c r="O113" s="11"/>
      <c r="P113" s="11"/>
      <c r="Q113" s="11"/>
      <c r="R113" s="11"/>
      <c r="S113" s="11"/>
      <c r="T113" s="11"/>
      <c r="U113" s="15"/>
      <c r="V113" s="80"/>
      <c r="W113" s="9"/>
      <c r="X113" s="9"/>
      <c r="Y113" s="9"/>
      <c r="Z113" s="9"/>
      <c r="AA113" s="9"/>
    </row>
    <row r="114" spans="1:28" ht="14.7" customHeight="1" x14ac:dyDescent="0.2">
      <c r="A114" s="3"/>
      <c r="B114" s="89"/>
      <c r="C114" s="85" t="s">
        <v>241</v>
      </c>
      <c r="D114" s="57" t="s">
        <v>385</v>
      </c>
      <c r="E114" s="57"/>
      <c r="F114" s="57"/>
      <c r="G114" s="11"/>
      <c r="H114" s="11"/>
      <c r="I114" s="11"/>
      <c r="J114" s="11"/>
      <c r="K114" s="11"/>
      <c r="L114" s="11"/>
      <c r="M114" s="11"/>
      <c r="N114" s="11"/>
      <c r="O114" s="11"/>
      <c r="P114" s="11"/>
      <c r="Q114" s="11"/>
      <c r="R114" s="11"/>
      <c r="S114" s="11"/>
      <c r="T114" s="11"/>
      <c r="U114" s="15"/>
      <c r="V114" s="80"/>
      <c r="W114" s="9"/>
      <c r="X114" s="9"/>
      <c r="Y114" s="9"/>
      <c r="Z114" s="9"/>
      <c r="AA114" s="9"/>
    </row>
    <row r="115" spans="1:28" ht="14.7" customHeight="1" x14ac:dyDescent="0.2">
      <c r="A115" s="3"/>
      <c r="B115" s="89"/>
      <c r="C115" s="85" t="s">
        <v>241</v>
      </c>
      <c r="D115" s="57" t="s">
        <v>390</v>
      </c>
      <c r="E115" s="57"/>
      <c r="F115" s="57"/>
      <c r="G115" s="11"/>
      <c r="H115" s="11"/>
      <c r="I115" s="11"/>
      <c r="J115" s="11"/>
      <c r="K115" s="11"/>
      <c r="L115" s="11"/>
      <c r="M115" s="11"/>
      <c r="N115" s="11"/>
      <c r="O115" s="11"/>
      <c r="P115" s="11"/>
      <c r="Q115" s="11"/>
      <c r="R115" s="11"/>
      <c r="S115" s="11"/>
      <c r="T115" s="11"/>
      <c r="U115" s="15"/>
      <c r="V115" s="80"/>
      <c r="W115" s="9"/>
      <c r="X115" s="9"/>
      <c r="Y115" s="9"/>
      <c r="Z115" s="9"/>
      <c r="AA115" s="9"/>
    </row>
    <row r="116" spans="1:28" ht="14.7" customHeight="1" x14ac:dyDescent="0.2">
      <c r="A116" s="6"/>
      <c r="B116" s="90"/>
      <c r="C116" s="85" t="s">
        <v>241</v>
      </c>
      <c r="D116" s="241" t="s">
        <v>444</v>
      </c>
      <c r="E116" s="57"/>
      <c r="F116" s="57"/>
      <c r="G116" s="11"/>
      <c r="H116" s="11"/>
      <c r="I116" s="11"/>
      <c r="J116" s="11"/>
      <c r="K116" s="11"/>
      <c r="L116" s="11"/>
      <c r="M116" s="11"/>
      <c r="N116" s="11"/>
      <c r="O116" s="11"/>
      <c r="P116" s="11"/>
      <c r="Q116" s="11"/>
      <c r="R116" s="11"/>
      <c r="S116" s="11"/>
      <c r="T116" s="11"/>
      <c r="U116" s="15"/>
      <c r="V116" s="80"/>
      <c r="W116" s="9"/>
      <c r="X116" s="9"/>
      <c r="Y116" s="9"/>
      <c r="Z116" s="9"/>
      <c r="AA116" s="9"/>
      <c r="AB116" s="96"/>
    </row>
    <row r="117" spans="1:28" s="96" customFormat="1" ht="4.2" customHeight="1" thickBot="1" x14ac:dyDescent="0.25">
      <c r="A117" s="3"/>
      <c r="B117" s="91"/>
      <c r="C117" s="86"/>
      <c r="D117" s="82"/>
      <c r="E117" s="82"/>
      <c r="F117" s="82"/>
      <c r="G117" s="83"/>
      <c r="H117" s="83"/>
      <c r="I117" s="83"/>
      <c r="J117" s="83"/>
      <c r="K117" s="83"/>
      <c r="L117" s="83"/>
      <c r="M117" s="83"/>
      <c r="N117" s="83"/>
      <c r="O117" s="83"/>
      <c r="P117" s="83"/>
      <c r="Q117" s="83"/>
      <c r="R117" s="83"/>
      <c r="S117" s="83"/>
      <c r="T117" s="83"/>
      <c r="U117" s="81"/>
      <c r="V117" s="84"/>
      <c r="W117" s="9"/>
      <c r="X117" s="9"/>
      <c r="Y117" s="9"/>
      <c r="Z117" s="9"/>
      <c r="AA117" s="9"/>
    </row>
    <row r="118" spans="1:28" s="96" customFormat="1" ht="4.95" customHeight="1" x14ac:dyDescent="0.2">
      <c r="A118" s="7"/>
      <c r="B118" s="6"/>
      <c r="C118" s="16"/>
      <c r="D118" s="20"/>
      <c r="E118" s="207"/>
      <c r="F118" s="207"/>
      <c r="G118" s="6"/>
      <c r="H118" s="6"/>
      <c r="I118" s="6"/>
      <c r="J118" s="6"/>
      <c r="K118" s="6"/>
      <c r="L118" s="6"/>
      <c r="M118" s="6"/>
      <c r="N118" s="6"/>
      <c r="O118" s="6"/>
      <c r="P118" s="6"/>
      <c r="Q118" s="6"/>
      <c r="R118" s="6"/>
      <c r="S118" s="6"/>
      <c r="T118" s="6"/>
      <c r="U118" s="16"/>
      <c r="V118" s="9"/>
      <c r="W118" s="9"/>
      <c r="X118" s="9"/>
      <c r="Y118" s="9"/>
      <c r="Z118" s="9"/>
      <c r="AA118" s="9"/>
      <c r="AB118" s="5"/>
    </row>
    <row r="119" spans="1:28" ht="15" thickBot="1" x14ac:dyDescent="0.25">
      <c r="A119" s="7"/>
      <c r="B119" s="6"/>
      <c r="C119" s="16"/>
      <c r="D119" s="20"/>
      <c r="E119" s="207"/>
      <c r="F119" s="207"/>
      <c r="G119" s="6"/>
      <c r="H119" s="6"/>
      <c r="I119" s="6"/>
      <c r="J119" s="6"/>
      <c r="K119" s="6"/>
      <c r="L119" s="6"/>
      <c r="M119" s="6"/>
      <c r="N119" s="6"/>
      <c r="O119" s="6"/>
      <c r="P119" s="6"/>
      <c r="Q119" s="6"/>
      <c r="R119" s="6"/>
      <c r="S119" s="6"/>
      <c r="T119" s="6"/>
      <c r="U119" s="16"/>
      <c r="V119" s="9"/>
      <c r="W119" s="9"/>
      <c r="X119" s="9"/>
      <c r="Y119" s="9"/>
      <c r="Z119" s="9"/>
      <c r="AA119" s="9"/>
    </row>
    <row r="120" spans="1:28" ht="15" thickBot="1" x14ac:dyDescent="0.25">
      <c r="A120" s="3"/>
      <c r="B120" s="100"/>
      <c r="C120" s="278" t="s">
        <v>237</v>
      </c>
      <c r="D120" s="101" t="s">
        <v>291</v>
      </c>
      <c r="E120" s="101"/>
      <c r="F120" s="101"/>
      <c r="G120" s="101"/>
      <c r="H120" s="102"/>
      <c r="I120" s="102"/>
      <c r="J120" s="102"/>
      <c r="K120" s="102"/>
      <c r="L120" s="102"/>
      <c r="M120" s="102"/>
      <c r="N120" s="102"/>
      <c r="O120" s="102"/>
      <c r="P120" s="102"/>
      <c r="Q120" s="102"/>
      <c r="R120" s="102"/>
      <c r="S120" s="102"/>
      <c r="T120" s="102"/>
      <c r="U120" s="111"/>
      <c r="V120" s="103"/>
      <c r="W120" s="120"/>
      <c r="X120" s="120"/>
      <c r="Y120" s="120"/>
      <c r="Z120" s="120"/>
      <c r="AA120" s="120"/>
    </row>
    <row r="121" spans="1:28" ht="4.2" customHeight="1" thickTop="1" x14ac:dyDescent="0.2">
      <c r="A121" s="3"/>
      <c r="B121" s="115"/>
      <c r="C121" s="107"/>
      <c r="D121" s="104"/>
      <c r="E121" s="104"/>
      <c r="F121" s="104"/>
      <c r="G121" s="104"/>
      <c r="H121" s="105"/>
      <c r="I121" s="105"/>
      <c r="J121" s="105"/>
      <c r="K121" s="105"/>
      <c r="L121" s="105"/>
      <c r="M121" s="105"/>
      <c r="N121" s="105"/>
      <c r="O121" s="105"/>
      <c r="P121" s="105"/>
      <c r="Q121" s="105"/>
      <c r="R121" s="105"/>
      <c r="S121" s="105"/>
      <c r="T121" s="105"/>
      <c r="U121" s="112"/>
      <c r="V121" s="113"/>
      <c r="W121" s="120"/>
      <c r="X121" s="120"/>
      <c r="Y121" s="120"/>
      <c r="Z121" s="120"/>
      <c r="AA121" s="120"/>
    </row>
    <row r="122" spans="1:28" ht="14.7" customHeight="1" x14ac:dyDescent="0.2">
      <c r="A122" s="3"/>
      <c r="B122" s="116"/>
      <c r="C122" s="85" t="s">
        <v>247</v>
      </c>
      <c r="D122" s="57" t="s">
        <v>393</v>
      </c>
      <c r="E122" s="57"/>
      <c r="F122" s="57"/>
      <c r="G122" s="11"/>
      <c r="H122" s="11"/>
      <c r="I122" s="11"/>
      <c r="J122" s="11"/>
      <c r="K122" s="11"/>
      <c r="L122" s="11"/>
      <c r="M122" s="11"/>
      <c r="N122" s="11"/>
      <c r="O122" s="11"/>
      <c r="P122" s="11"/>
      <c r="Q122" s="11"/>
      <c r="R122" s="11"/>
      <c r="S122" s="11"/>
      <c r="T122" s="11"/>
      <c r="U122" s="15"/>
      <c r="V122" s="80"/>
      <c r="W122" s="9"/>
      <c r="X122" s="9"/>
      <c r="Y122" s="9"/>
      <c r="Z122" s="9"/>
      <c r="AA122" s="9"/>
    </row>
    <row r="123" spans="1:28" ht="14.7" customHeight="1" x14ac:dyDescent="0.2">
      <c r="A123" s="3"/>
      <c r="B123" s="117"/>
      <c r="C123" s="85" t="s">
        <v>246</v>
      </c>
      <c r="D123" s="57" t="s">
        <v>396</v>
      </c>
      <c r="E123" s="57"/>
      <c r="F123" s="57"/>
      <c r="G123" s="11"/>
      <c r="H123" s="11"/>
      <c r="I123" s="11"/>
      <c r="J123" s="11"/>
      <c r="K123" s="11"/>
      <c r="L123" s="11"/>
      <c r="M123" s="11"/>
      <c r="N123" s="11"/>
      <c r="O123" s="11"/>
      <c r="P123" s="11"/>
      <c r="Q123" s="11"/>
      <c r="R123" s="11"/>
      <c r="S123" s="11"/>
      <c r="T123" s="11"/>
      <c r="U123" s="15"/>
      <c r="V123" s="80"/>
      <c r="W123" s="9"/>
      <c r="X123" s="9"/>
      <c r="Y123" s="9"/>
      <c r="Z123" s="9"/>
      <c r="AA123" s="9"/>
    </row>
    <row r="124" spans="1:28" ht="14.7" customHeight="1" x14ac:dyDescent="0.2">
      <c r="A124" s="3"/>
      <c r="B124" s="117"/>
      <c r="C124" s="85" t="s">
        <v>246</v>
      </c>
      <c r="D124" s="57" t="s">
        <v>398</v>
      </c>
      <c r="E124" s="57"/>
      <c r="F124" s="57"/>
      <c r="G124" s="11"/>
      <c r="H124" s="11"/>
      <c r="I124" s="11"/>
      <c r="J124" s="11"/>
      <c r="K124" s="11"/>
      <c r="L124" s="11"/>
      <c r="M124" s="11"/>
      <c r="N124" s="11"/>
      <c r="O124" s="11"/>
      <c r="P124" s="11"/>
      <c r="Q124" s="11"/>
      <c r="R124" s="11"/>
      <c r="S124" s="11"/>
      <c r="T124" s="11"/>
      <c r="U124" s="15"/>
      <c r="V124" s="80"/>
      <c r="W124" s="9"/>
      <c r="X124" s="9"/>
      <c r="Y124" s="9"/>
      <c r="Z124" s="9"/>
      <c r="AA124" s="9"/>
    </row>
    <row r="125" spans="1:28" ht="14.7" customHeight="1" x14ac:dyDescent="0.2">
      <c r="A125" s="3"/>
      <c r="B125" s="118"/>
      <c r="C125" s="85" t="s">
        <v>246</v>
      </c>
      <c r="D125" s="57" t="s">
        <v>400</v>
      </c>
      <c r="E125" s="57"/>
      <c r="F125" s="57"/>
      <c r="G125" s="11"/>
      <c r="H125" s="11"/>
      <c r="I125" s="11"/>
      <c r="J125" s="11"/>
      <c r="K125" s="11"/>
      <c r="L125" s="11"/>
      <c r="M125" s="11"/>
      <c r="N125" s="11"/>
      <c r="O125" s="11"/>
      <c r="P125" s="11"/>
      <c r="Q125" s="11"/>
      <c r="R125" s="11"/>
      <c r="S125" s="11"/>
      <c r="T125" s="11"/>
      <c r="U125" s="15"/>
      <c r="V125" s="80"/>
      <c r="W125" s="9"/>
      <c r="X125" s="9"/>
      <c r="Y125" s="9"/>
      <c r="Z125" s="9"/>
      <c r="AA125" s="9"/>
      <c r="AB125" s="96"/>
    </row>
    <row r="126" spans="1:28" s="96" customFormat="1" ht="4.2" customHeight="1" thickBot="1" x14ac:dyDescent="0.25">
      <c r="A126" s="3"/>
      <c r="B126" s="91"/>
      <c r="C126" s="108"/>
      <c r="D126" s="82"/>
      <c r="E126" s="82"/>
      <c r="F126" s="82"/>
      <c r="G126" s="83"/>
      <c r="H126" s="83"/>
      <c r="I126" s="83"/>
      <c r="J126" s="83"/>
      <c r="K126" s="83"/>
      <c r="L126" s="83"/>
      <c r="M126" s="83"/>
      <c r="N126" s="83"/>
      <c r="O126" s="83"/>
      <c r="P126" s="83"/>
      <c r="Q126" s="83"/>
      <c r="R126" s="83"/>
      <c r="S126" s="83"/>
      <c r="T126" s="83"/>
      <c r="U126" s="81"/>
      <c r="V126" s="84"/>
      <c r="W126" s="9"/>
      <c r="X126" s="9"/>
      <c r="Y126" s="9"/>
      <c r="Z126" s="9"/>
      <c r="AA126" s="9"/>
    </row>
    <row r="127" spans="1:28" s="96" customFormat="1" ht="4.95" customHeight="1" x14ac:dyDescent="0.2">
      <c r="A127" s="7"/>
      <c r="B127" s="6"/>
      <c r="C127" s="119"/>
      <c r="D127" s="20"/>
      <c r="E127" s="207"/>
      <c r="F127" s="207"/>
      <c r="G127" s="6"/>
      <c r="H127" s="6"/>
      <c r="I127" s="6"/>
      <c r="J127" s="6"/>
      <c r="K127" s="6"/>
      <c r="L127" s="6"/>
      <c r="M127" s="6"/>
      <c r="N127" s="6"/>
      <c r="O127" s="6"/>
      <c r="P127" s="6"/>
      <c r="Q127" s="6"/>
      <c r="R127" s="6"/>
      <c r="S127" s="6"/>
      <c r="T127" s="6"/>
      <c r="U127" s="16"/>
      <c r="V127" s="16"/>
      <c r="W127" s="9"/>
      <c r="X127" s="9"/>
      <c r="Y127" s="9"/>
      <c r="Z127" s="9"/>
      <c r="AA127" s="9"/>
      <c r="AB127" s="5"/>
    </row>
    <row r="128" spans="1:28" ht="15" thickBot="1" x14ac:dyDescent="0.25">
      <c r="A128" s="7"/>
      <c r="B128" s="6"/>
      <c r="C128" s="16"/>
      <c r="D128" s="20"/>
      <c r="E128" s="207"/>
      <c r="F128" s="207"/>
      <c r="G128" s="6"/>
      <c r="H128" s="6"/>
      <c r="I128" s="6"/>
      <c r="J128" s="6"/>
      <c r="K128" s="6"/>
      <c r="L128" s="6"/>
      <c r="M128" s="6"/>
      <c r="N128" s="6"/>
      <c r="O128" s="6"/>
      <c r="P128" s="6"/>
      <c r="Q128" s="6"/>
      <c r="R128" s="6"/>
      <c r="S128" s="6"/>
      <c r="T128" s="6"/>
      <c r="U128" s="16"/>
      <c r="V128" s="9"/>
      <c r="W128" s="9"/>
      <c r="X128" s="9"/>
      <c r="Y128" s="9"/>
      <c r="Z128" s="9"/>
      <c r="AA128" s="9"/>
    </row>
    <row r="129" spans="1:28" ht="15" thickBot="1" x14ac:dyDescent="0.25">
      <c r="A129" s="3"/>
      <c r="B129" s="121"/>
      <c r="C129" s="278" t="s">
        <v>237</v>
      </c>
      <c r="D129" s="51" t="s">
        <v>303</v>
      </c>
      <c r="E129" s="51"/>
      <c r="F129" s="51"/>
      <c r="G129" s="51"/>
      <c r="H129" s="122"/>
      <c r="I129" s="122"/>
      <c r="J129" s="122"/>
      <c r="K129" s="122"/>
      <c r="L129" s="122"/>
      <c r="M129" s="122"/>
      <c r="N129" s="122"/>
      <c r="O129" s="122"/>
      <c r="P129" s="122"/>
      <c r="Q129" s="122"/>
      <c r="R129" s="122"/>
      <c r="S129" s="122"/>
      <c r="T129" s="122"/>
      <c r="U129" s="54"/>
      <c r="V129" s="114"/>
      <c r="W129" s="120"/>
      <c r="X129" s="120"/>
      <c r="Y129" s="120"/>
      <c r="Z129" s="120"/>
      <c r="AA129" s="120"/>
    </row>
    <row r="130" spans="1:28" ht="4.2" customHeight="1" thickTop="1" x14ac:dyDescent="0.2">
      <c r="A130" s="3"/>
      <c r="B130" s="115"/>
      <c r="C130" s="104"/>
      <c r="D130" s="104"/>
      <c r="E130" s="104"/>
      <c r="F130" s="104"/>
      <c r="G130" s="104"/>
      <c r="H130" s="105"/>
      <c r="I130" s="105"/>
      <c r="J130" s="105"/>
      <c r="K130" s="105"/>
      <c r="L130" s="105"/>
      <c r="M130" s="105"/>
      <c r="N130" s="105"/>
      <c r="O130" s="105"/>
      <c r="P130" s="105"/>
      <c r="Q130" s="105"/>
      <c r="R130" s="105"/>
      <c r="S130" s="105"/>
      <c r="T130" s="105"/>
      <c r="U130" s="112"/>
      <c r="V130" s="106"/>
      <c r="W130" s="120"/>
      <c r="X130" s="120"/>
      <c r="Y130" s="120"/>
      <c r="Z130" s="120"/>
      <c r="AA130" s="120"/>
    </row>
    <row r="131" spans="1:28" ht="14.7" customHeight="1" x14ac:dyDescent="0.2">
      <c r="A131" s="3"/>
      <c r="B131" s="116"/>
      <c r="C131" s="79" t="s">
        <v>249</v>
      </c>
      <c r="D131" s="57" t="s">
        <v>445</v>
      </c>
      <c r="E131" s="57"/>
      <c r="F131" s="57"/>
      <c r="G131" s="32"/>
      <c r="H131" s="11"/>
      <c r="I131" s="11"/>
      <c r="J131" s="11"/>
      <c r="K131" s="11"/>
      <c r="L131" s="11"/>
      <c r="M131" s="11"/>
      <c r="N131" s="11"/>
      <c r="O131" s="11"/>
      <c r="P131" s="11"/>
      <c r="Q131" s="11"/>
      <c r="R131" s="11"/>
      <c r="S131" s="11"/>
      <c r="T131" s="11"/>
      <c r="U131" s="15"/>
      <c r="V131" s="80"/>
      <c r="W131" s="9"/>
      <c r="X131" s="9"/>
      <c r="Y131" s="9"/>
      <c r="Z131" s="9"/>
      <c r="AA131" s="9"/>
    </row>
    <row r="132" spans="1:28" ht="14.7" customHeight="1" x14ac:dyDescent="0.2">
      <c r="A132" s="3"/>
      <c r="B132" s="117"/>
      <c r="C132" s="79" t="s">
        <v>248</v>
      </c>
      <c r="D132" s="57" t="s">
        <v>405</v>
      </c>
      <c r="E132" s="57"/>
      <c r="F132" s="57"/>
      <c r="G132" s="32"/>
      <c r="H132" s="11"/>
      <c r="I132" s="11"/>
      <c r="J132" s="11"/>
      <c r="K132" s="11"/>
      <c r="L132" s="11"/>
      <c r="M132" s="11"/>
      <c r="N132" s="11"/>
      <c r="O132" s="11"/>
      <c r="P132" s="11"/>
      <c r="Q132" s="11"/>
      <c r="R132" s="11"/>
      <c r="S132" s="11"/>
      <c r="T132" s="11"/>
      <c r="U132" s="15"/>
      <c r="V132" s="80"/>
      <c r="W132" s="9"/>
      <c r="X132" s="9"/>
      <c r="Y132" s="9"/>
      <c r="Z132" s="9"/>
      <c r="AA132" s="9"/>
    </row>
    <row r="133" spans="1:28" ht="14.7" customHeight="1" x14ac:dyDescent="0.2">
      <c r="A133" s="3"/>
      <c r="B133" s="117"/>
      <c r="C133" s="79" t="s">
        <v>248</v>
      </c>
      <c r="D133" s="57" t="s">
        <v>446</v>
      </c>
      <c r="E133" s="57"/>
      <c r="F133" s="57"/>
      <c r="G133" s="32"/>
      <c r="H133" s="11"/>
      <c r="I133" s="11"/>
      <c r="J133" s="11"/>
      <c r="K133" s="11"/>
      <c r="L133" s="11"/>
      <c r="M133" s="11"/>
      <c r="N133" s="11"/>
      <c r="O133" s="11"/>
      <c r="P133" s="11"/>
      <c r="Q133" s="11"/>
      <c r="R133" s="11"/>
      <c r="S133" s="11"/>
      <c r="T133" s="11"/>
      <c r="U133" s="15"/>
      <c r="V133" s="80"/>
      <c r="W133" s="9"/>
      <c r="X133" s="9"/>
      <c r="Y133" s="9"/>
      <c r="Z133" s="9"/>
      <c r="AA133" s="9"/>
    </row>
    <row r="134" spans="1:28" ht="14.7" customHeight="1" x14ac:dyDescent="0.2">
      <c r="A134" s="3"/>
      <c r="B134" s="118"/>
      <c r="C134" s="79" t="s">
        <v>248</v>
      </c>
      <c r="D134" s="57" t="s">
        <v>441</v>
      </c>
      <c r="E134" s="57"/>
      <c r="F134" s="57"/>
      <c r="G134" s="32"/>
      <c r="H134" s="11"/>
      <c r="I134" s="11"/>
      <c r="J134" s="11"/>
      <c r="K134" s="11"/>
      <c r="L134" s="11"/>
      <c r="M134" s="11"/>
      <c r="N134" s="11"/>
      <c r="O134" s="11"/>
      <c r="P134" s="11"/>
      <c r="Q134" s="11"/>
      <c r="R134" s="11"/>
      <c r="S134" s="11"/>
      <c r="T134" s="11"/>
      <c r="U134" s="15"/>
      <c r="V134" s="80"/>
      <c r="W134" s="9"/>
      <c r="X134" s="9"/>
      <c r="Y134" s="9"/>
      <c r="Z134" s="9"/>
      <c r="AA134" s="9"/>
    </row>
    <row r="135" spans="1:28" ht="14.7" customHeight="1" x14ac:dyDescent="0.2">
      <c r="A135" s="3"/>
      <c r="B135" s="117"/>
      <c r="C135" s="387" t="s">
        <v>298</v>
      </c>
      <c r="D135" s="57" t="str">
        <f>$E$22&amp;"に安城市の発注する災害対策業務委託の受託"</f>
        <v>令和6年度に安城市の発注する災害対策業務委託の受託</v>
      </c>
      <c r="E135" s="57"/>
      <c r="F135" s="57"/>
      <c r="G135" s="32"/>
      <c r="H135" s="11"/>
      <c r="I135" s="11"/>
      <c r="J135" s="11"/>
      <c r="K135" s="11"/>
      <c r="L135" s="11"/>
      <c r="M135" s="11"/>
      <c r="N135" s="11"/>
      <c r="O135" s="11"/>
      <c r="P135" s="11"/>
      <c r="Q135" s="11"/>
      <c r="R135" s="11"/>
      <c r="S135" s="11"/>
      <c r="T135" s="11"/>
      <c r="U135" s="15"/>
      <c r="V135" s="80"/>
      <c r="W135" s="9"/>
      <c r="X135" s="9"/>
      <c r="Y135" s="9"/>
      <c r="Z135" s="9"/>
      <c r="AA135" s="9"/>
    </row>
    <row r="136" spans="1:28" ht="14.7" customHeight="1" x14ac:dyDescent="0.2">
      <c r="A136" s="3"/>
      <c r="B136" s="117"/>
      <c r="C136" s="388" t="s">
        <v>299</v>
      </c>
      <c r="D136" s="57" t="s">
        <v>421</v>
      </c>
      <c r="E136" s="57"/>
      <c r="F136" s="57"/>
      <c r="G136" s="32"/>
      <c r="H136" s="11"/>
      <c r="I136" s="11"/>
      <c r="J136" s="11"/>
      <c r="K136" s="11"/>
      <c r="L136" s="11"/>
      <c r="M136" s="11"/>
      <c r="N136" s="11"/>
      <c r="O136" s="11"/>
      <c r="P136" s="11"/>
      <c r="Q136" s="11"/>
      <c r="R136" s="11"/>
      <c r="S136" s="11"/>
      <c r="T136" s="11"/>
      <c r="U136" s="15"/>
      <c r="V136" s="80"/>
      <c r="W136" s="9"/>
      <c r="X136" s="9"/>
      <c r="Y136" s="9"/>
      <c r="Z136" s="9"/>
      <c r="AA136" s="9"/>
    </row>
    <row r="137" spans="1:28" ht="14.7" customHeight="1" x14ac:dyDescent="0.2">
      <c r="A137" s="3"/>
      <c r="B137" s="117"/>
      <c r="C137" s="389" t="s">
        <v>300</v>
      </c>
      <c r="D137" s="57" t="str">
        <f>$E$23&amp;"水道緊急修繕協定締結及び活動実績"</f>
        <v>令和5年度水道緊急修繕協定締結及び活動実績</v>
      </c>
      <c r="E137" s="57"/>
      <c r="F137" s="57"/>
      <c r="G137" s="163"/>
      <c r="H137" s="11"/>
      <c r="I137" s="11"/>
      <c r="J137" s="11"/>
      <c r="K137" s="11"/>
      <c r="L137" s="11"/>
      <c r="M137" s="11"/>
      <c r="N137" s="11"/>
      <c r="O137" s="11"/>
      <c r="P137" s="11"/>
      <c r="Q137" s="11"/>
      <c r="R137" s="11"/>
      <c r="S137" s="11"/>
      <c r="T137" s="11"/>
      <c r="U137" s="15"/>
      <c r="V137" s="80"/>
      <c r="W137" s="9"/>
      <c r="X137" s="9"/>
      <c r="Y137" s="9"/>
      <c r="Z137" s="9"/>
      <c r="AA137" s="9"/>
    </row>
    <row r="138" spans="1:28" ht="14.7" customHeight="1" x14ac:dyDescent="0.2">
      <c r="A138" s="3"/>
      <c r="B138" s="117"/>
      <c r="C138" s="79" t="s">
        <v>248</v>
      </c>
      <c r="D138" s="57" t="s">
        <v>301</v>
      </c>
      <c r="E138" s="57"/>
      <c r="F138" s="57"/>
      <c r="G138" s="32"/>
      <c r="H138" s="11"/>
      <c r="I138" s="11"/>
      <c r="J138" s="11"/>
      <c r="K138" s="11"/>
      <c r="L138" s="11"/>
      <c r="M138" s="11"/>
      <c r="N138" s="11"/>
      <c r="O138" s="11"/>
      <c r="P138" s="11"/>
      <c r="Q138" s="11"/>
      <c r="R138" s="11"/>
      <c r="S138" s="11"/>
      <c r="T138" s="11"/>
      <c r="U138" s="15"/>
      <c r="V138" s="80"/>
      <c r="W138" s="9"/>
      <c r="X138" s="9"/>
      <c r="Y138" s="9"/>
      <c r="Z138" s="9"/>
      <c r="AA138" s="9"/>
    </row>
    <row r="139" spans="1:28" ht="14.7" customHeight="1" x14ac:dyDescent="0.2">
      <c r="A139" s="3"/>
      <c r="B139" s="117"/>
      <c r="C139" s="79" t="s">
        <v>248</v>
      </c>
      <c r="D139" s="57" t="s">
        <v>302</v>
      </c>
      <c r="E139" s="57"/>
      <c r="F139" s="57"/>
      <c r="G139" s="32"/>
      <c r="H139" s="11"/>
      <c r="I139" s="11"/>
      <c r="J139" s="11"/>
      <c r="K139" s="11"/>
      <c r="L139" s="11"/>
      <c r="M139" s="11"/>
      <c r="N139" s="11"/>
      <c r="O139" s="11"/>
      <c r="P139" s="11"/>
      <c r="Q139" s="11"/>
      <c r="R139" s="11"/>
      <c r="S139" s="11"/>
      <c r="T139" s="11"/>
      <c r="U139" s="15"/>
      <c r="V139" s="80"/>
      <c r="W139" s="9"/>
      <c r="X139" s="9"/>
      <c r="Y139" s="9"/>
      <c r="Z139" s="9"/>
      <c r="AA139" s="9"/>
    </row>
    <row r="140" spans="1:28" ht="14.7" customHeight="1" x14ac:dyDescent="0.2">
      <c r="A140" s="3"/>
      <c r="B140" s="117"/>
      <c r="C140" s="79" t="s">
        <v>248</v>
      </c>
      <c r="D140" s="57" t="s">
        <v>431</v>
      </c>
      <c r="E140" s="57"/>
      <c r="F140" s="57"/>
      <c r="G140" s="32"/>
      <c r="H140" s="11"/>
      <c r="I140" s="11"/>
      <c r="J140" s="11"/>
      <c r="K140" s="11"/>
      <c r="L140" s="11"/>
      <c r="M140" s="11"/>
      <c r="N140" s="11"/>
      <c r="O140" s="11"/>
      <c r="P140" s="11"/>
      <c r="Q140" s="11"/>
      <c r="R140" s="11"/>
      <c r="S140" s="11"/>
      <c r="T140" s="11"/>
      <c r="U140" s="15"/>
      <c r="V140" s="80"/>
      <c r="W140" s="9"/>
      <c r="X140" s="9"/>
      <c r="Y140" s="9"/>
      <c r="Z140" s="9"/>
      <c r="AA140" s="9"/>
    </row>
    <row r="141" spans="1:28" ht="14.7" customHeight="1" x14ac:dyDescent="0.2">
      <c r="A141" s="3"/>
      <c r="B141" s="117"/>
      <c r="C141" s="79" t="s">
        <v>248</v>
      </c>
      <c r="D141" s="57" t="s">
        <v>451</v>
      </c>
      <c r="E141" s="57"/>
      <c r="F141" s="57"/>
      <c r="G141" s="32"/>
      <c r="H141" s="11"/>
      <c r="I141" s="11"/>
      <c r="J141" s="11"/>
      <c r="K141" s="11"/>
      <c r="L141" s="11"/>
      <c r="M141" s="11"/>
      <c r="N141" s="11"/>
      <c r="O141" s="11"/>
      <c r="P141" s="11"/>
      <c r="Q141" s="11"/>
      <c r="R141" s="11"/>
      <c r="S141" s="11"/>
      <c r="T141" s="11"/>
      <c r="U141" s="15"/>
      <c r="V141" s="80"/>
      <c r="W141" s="9"/>
      <c r="X141" s="9"/>
      <c r="Y141" s="9"/>
      <c r="Z141" s="9"/>
      <c r="AA141" s="9"/>
    </row>
    <row r="142" spans="1:28" ht="14.7" customHeight="1" x14ac:dyDescent="0.2">
      <c r="A142" s="3"/>
      <c r="B142" s="164"/>
      <c r="C142" s="79"/>
      <c r="D142" s="57"/>
      <c r="E142" s="57"/>
      <c r="F142" s="57"/>
      <c r="G142" s="163"/>
      <c r="H142" s="11"/>
      <c r="I142" s="11"/>
      <c r="J142" s="11"/>
      <c r="K142" s="11"/>
      <c r="L142" s="11"/>
      <c r="M142" s="11"/>
      <c r="N142" s="11"/>
      <c r="O142" s="11"/>
      <c r="P142" s="11"/>
      <c r="Q142" s="11"/>
      <c r="R142" s="11"/>
      <c r="S142" s="11"/>
      <c r="T142" s="11"/>
      <c r="U142" s="15"/>
      <c r="V142" s="80"/>
      <c r="W142" s="9"/>
      <c r="X142" s="9"/>
      <c r="Y142" s="9"/>
      <c r="Z142" s="9"/>
      <c r="AA142" s="9"/>
      <c r="AB142" s="96"/>
    </row>
    <row r="143" spans="1:28" s="96" customFormat="1" ht="4.2" customHeight="1" thickBot="1" x14ac:dyDescent="0.25">
      <c r="A143" s="3"/>
      <c r="B143" s="91"/>
      <c r="C143" s="81"/>
      <c r="D143" s="82"/>
      <c r="E143" s="82"/>
      <c r="F143" s="82"/>
      <c r="G143" s="82"/>
      <c r="H143" s="83"/>
      <c r="I143" s="83"/>
      <c r="J143" s="83"/>
      <c r="K143" s="83"/>
      <c r="L143" s="83"/>
      <c r="M143" s="83"/>
      <c r="N143" s="83"/>
      <c r="O143" s="83"/>
      <c r="P143" s="83"/>
      <c r="Q143" s="83"/>
      <c r="R143" s="83"/>
      <c r="S143" s="83"/>
      <c r="T143" s="83"/>
      <c r="U143" s="81"/>
      <c r="V143" s="84"/>
      <c r="W143" s="9"/>
      <c r="X143" s="9"/>
      <c r="Y143" s="9"/>
      <c r="Z143" s="9"/>
      <c r="AA143" s="9"/>
    </row>
    <row r="144" spans="1:28" s="96" customFormat="1" ht="4.95" customHeight="1" x14ac:dyDescent="0.2">
      <c r="A144" s="7"/>
      <c r="B144" s="6"/>
      <c r="C144" s="16"/>
      <c r="D144" s="20"/>
      <c r="E144" s="207"/>
      <c r="F144" s="207"/>
      <c r="G144" s="20"/>
      <c r="H144" s="6"/>
      <c r="I144" s="6"/>
      <c r="J144" s="6"/>
      <c r="K144" s="6"/>
      <c r="L144" s="6"/>
      <c r="M144" s="6"/>
      <c r="N144" s="6"/>
      <c r="O144" s="6"/>
      <c r="P144" s="6"/>
      <c r="Q144" s="6"/>
      <c r="R144" s="6"/>
      <c r="S144" s="6"/>
      <c r="T144" s="6"/>
      <c r="U144" s="16"/>
      <c r="V144" s="16"/>
      <c r="W144" s="9"/>
      <c r="X144" s="9"/>
      <c r="Y144" s="9"/>
      <c r="Z144" s="9"/>
      <c r="AA144" s="9"/>
      <c r="AB144" s="5"/>
    </row>
    <row r="145" spans="1:28" ht="15" thickBot="1" x14ac:dyDescent="0.25">
      <c r="A145" s="7"/>
      <c r="B145" s="6"/>
      <c r="C145" s="16"/>
      <c r="D145" s="20"/>
      <c r="E145" s="207"/>
      <c r="F145" s="207"/>
      <c r="G145" s="20"/>
      <c r="H145" s="6"/>
      <c r="I145" s="6"/>
      <c r="J145" s="6"/>
      <c r="K145" s="6"/>
      <c r="L145" s="6"/>
      <c r="M145" s="6"/>
      <c r="N145" s="6"/>
      <c r="O145" s="6"/>
      <c r="P145" s="6"/>
      <c r="Q145" s="6"/>
      <c r="R145" s="6"/>
      <c r="S145" s="6"/>
      <c r="T145" s="6"/>
      <c r="U145" s="16"/>
      <c r="V145" s="9"/>
      <c r="W145" s="9"/>
      <c r="X145" s="9"/>
      <c r="Y145" s="9"/>
      <c r="Z145" s="9"/>
      <c r="AA145" s="9"/>
    </row>
    <row r="146" spans="1:28" ht="15" thickBot="1" x14ac:dyDescent="0.25">
      <c r="A146" s="3"/>
      <c r="B146" s="100"/>
      <c r="C146" s="278" t="s">
        <v>238</v>
      </c>
      <c r="D146" s="101" t="s">
        <v>304</v>
      </c>
      <c r="E146" s="101"/>
      <c r="F146" s="101"/>
      <c r="G146" s="101"/>
      <c r="H146" s="102"/>
      <c r="I146" s="102"/>
      <c r="J146" s="102"/>
      <c r="K146" s="102"/>
      <c r="L146" s="102"/>
      <c r="M146" s="102"/>
      <c r="N146" s="102"/>
      <c r="O146" s="102"/>
      <c r="P146" s="102"/>
      <c r="Q146" s="102"/>
      <c r="R146" s="102"/>
      <c r="S146" s="102"/>
      <c r="T146" s="102"/>
      <c r="U146" s="111"/>
      <c r="V146" s="103"/>
      <c r="W146" s="120"/>
      <c r="X146" s="120"/>
      <c r="Y146" s="120"/>
      <c r="Z146" s="120"/>
      <c r="AA146" s="120"/>
    </row>
    <row r="147" spans="1:28" ht="4.2" customHeight="1" thickTop="1" x14ac:dyDescent="0.2">
      <c r="A147" s="3"/>
      <c r="B147" s="115"/>
      <c r="C147" s="107"/>
      <c r="D147" s="99"/>
      <c r="E147" s="99"/>
      <c r="F147" s="99"/>
      <c r="G147" s="99"/>
      <c r="H147" s="97"/>
      <c r="I147" s="97"/>
      <c r="J147" s="97"/>
      <c r="K147" s="97"/>
      <c r="L147" s="97"/>
      <c r="M147" s="97"/>
      <c r="N147" s="97"/>
      <c r="O147" s="97"/>
      <c r="P147" s="97"/>
      <c r="Q147" s="97"/>
      <c r="R147" s="97"/>
      <c r="S147" s="97"/>
      <c r="T147" s="97"/>
      <c r="U147" s="98"/>
      <c r="V147" s="113"/>
      <c r="W147" s="120"/>
      <c r="X147" s="120"/>
      <c r="Y147" s="120"/>
      <c r="Z147" s="120"/>
      <c r="AA147" s="120"/>
    </row>
    <row r="148" spans="1:28" ht="14.7" customHeight="1" x14ac:dyDescent="0.2">
      <c r="A148" s="3"/>
      <c r="B148" s="116"/>
      <c r="C148" s="79" t="s">
        <v>283</v>
      </c>
      <c r="D148" s="57" t="s">
        <v>405</v>
      </c>
      <c r="E148" s="57"/>
      <c r="F148" s="57"/>
      <c r="G148" s="32"/>
      <c r="H148" s="11"/>
      <c r="I148" s="11"/>
      <c r="J148" s="11"/>
      <c r="K148" s="11"/>
      <c r="L148" s="11"/>
      <c r="M148" s="11"/>
      <c r="N148" s="11"/>
      <c r="O148" s="11"/>
      <c r="P148" s="11"/>
      <c r="Q148" s="11"/>
      <c r="R148" s="11"/>
      <c r="S148" s="11"/>
      <c r="T148" s="11"/>
      <c r="U148" s="15"/>
      <c r="V148" s="80"/>
      <c r="W148" s="9"/>
      <c r="X148" s="9"/>
      <c r="Y148" s="9"/>
      <c r="Z148" s="9"/>
      <c r="AA148" s="9"/>
    </row>
    <row r="149" spans="1:28" ht="14.7" customHeight="1" x14ac:dyDescent="0.2">
      <c r="A149" s="3"/>
      <c r="B149" s="117"/>
      <c r="C149" s="79" t="s">
        <v>283</v>
      </c>
      <c r="D149" s="57" t="s">
        <v>435</v>
      </c>
      <c r="E149" s="57"/>
      <c r="F149" s="57"/>
      <c r="G149" s="32"/>
      <c r="H149" s="11"/>
      <c r="I149" s="11"/>
      <c r="J149" s="11"/>
      <c r="K149" s="11"/>
      <c r="L149" s="11"/>
      <c r="M149" s="11"/>
      <c r="N149" s="11"/>
      <c r="O149" s="11"/>
      <c r="P149" s="11"/>
      <c r="Q149" s="11"/>
      <c r="R149" s="11"/>
      <c r="S149" s="11"/>
      <c r="T149" s="11"/>
      <c r="U149" s="15"/>
      <c r="V149" s="80"/>
      <c r="W149" s="9"/>
      <c r="X149" s="9"/>
      <c r="Y149" s="9"/>
      <c r="Z149" s="9"/>
      <c r="AA149" s="9"/>
    </row>
    <row r="150" spans="1:28" ht="14.7" customHeight="1" x14ac:dyDescent="0.2">
      <c r="A150" s="3"/>
      <c r="B150" s="117"/>
      <c r="C150" s="79" t="s">
        <v>283</v>
      </c>
      <c r="D150" s="57" t="s">
        <v>436</v>
      </c>
      <c r="E150" s="57"/>
      <c r="F150" s="57"/>
      <c r="G150" s="32"/>
      <c r="H150" s="11"/>
      <c r="I150" s="11"/>
      <c r="J150" s="11"/>
      <c r="K150" s="11"/>
      <c r="L150" s="11"/>
      <c r="M150" s="11"/>
      <c r="N150" s="11"/>
      <c r="O150" s="11"/>
      <c r="P150" s="11"/>
      <c r="Q150" s="11"/>
      <c r="R150" s="11"/>
      <c r="S150" s="11"/>
      <c r="T150" s="11"/>
      <c r="U150" s="15"/>
      <c r="V150" s="80"/>
      <c r="W150" s="9"/>
      <c r="X150" s="9"/>
      <c r="Y150" s="9"/>
      <c r="Z150" s="9"/>
      <c r="AA150" s="9"/>
    </row>
    <row r="151" spans="1:28" ht="14.7" customHeight="1" x14ac:dyDescent="0.2">
      <c r="A151" s="3"/>
      <c r="B151" s="117"/>
      <c r="C151" s="79" t="s">
        <v>283</v>
      </c>
      <c r="D151" s="241" t="s">
        <v>437</v>
      </c>
      <c r="E151" s="57"/>
      <c r="F151" s="57"/>
      <c r="G151" s="32"/>
      <c r="H151" s="11"/>
      <c r="I151" s="11"/>
      <c r="J151" s="11"/>
      <c r="K151" s="11"/>
      <c r="L151" s="11"/>
      <c r="M151" s="11"/>
      <c r="N151" s="11"/>
      <c r="O151" s="11"/>
      <c r="P151" s="11"/>
      <c r="Q151" s="11"/>
      <c r="R151" s="11"/>
      <c r="S151" s="11"/>
      <c r="T151" s="11"/>
      <c r="U151" s="15"/>
      <c r="V151" s="80"/>
      <c r="W151" s="9"/>
      <c r="X151" s="9"/>
      <c r="Y151" s="9"/>
      <c r="Z151" s="9"/>
      <c r="AA151" s="9"/>
    </row>
    <row r="152" spans="1:28" ht="14.7" customHeight="1" x14ac:dyDescent="0.2">
      <c r="A152" s="3"/>
      <c r="B152" s="117"/>
      <c r="C152" s="45" t="s">
        <v>284</v>
      </c>
      <c r="D152" s="57" t="s">
        <v>434</v>
      </c>
      <c r="E152" s="242"/>
      <c r="F152" s="57"/>
      <c r="G152" s="163"/>
      <c r="H152" s="11"/>
      <c r="I152" s="11"/>
      <c r="J152" s="11"/>
      <c r="K152" s="11"/>
      <c r="L152" s="11"/>
      <c r="M152" s="11"/>
      <c r="N152" s="11"/>
      <c r="O152" s="11"/>
      <c r="P152" s="11"/>
      <c r="Q152" s="11"/>
      <c r="R152" s="11"/>
      <c r="S152" s="11"/>
      <c r="T152" s="11"/>
      <c r="U152" s="15"/>
      <c r="V152" s="80"/>
      <c r="W152" s="9"/>
      <c r="X152" s="9"/>
      <c r="Y152" s="9"/>
      <c r="Z152" s="9"/>
      <c r="AA152" s="9"/>
    </row>
    <row r="153" spans="1:28" ht="14.7" customHeight="1" x14ac:dyDescent="0.2">
      <c r="A153" s="3"/>
      <c r="B153" s="117"/>
      <c r="C153" s="45" t="s">
        <v>284</v>
      </c>
      <c r="D153" s="57" t="s">
        <v>421</v>
      </c>
      <c r="E153" s="57"/>
      <c r="F153" s="57"/>
      <c r="G153" s="163"/>
      <c r="H153" s="11"/>
      <c r="I153" s="11"/>
      <c r="J153" s="11"/>
      <c r="K153" s="11"/>
      <c r="L153" s="11"/>
      <c r="M153" s="11"/>
      <c r="N153" s="11"/>
      <c r="O153" s="11"/>
      <c r="P153" s="11"/>
      <c r="Q153" s="11"/>
      <c r="R153" s="11"/>
      <c r="S153" s="11"/>
      <c r="T153" s="11"/>
      <c r="U153" s="15"/>
      <c r="V153" s="80"/>
      <c r="W153" s="9"/>
      <c r="X153" s="9"/>
      <c r="Y153" s="9"/>
      <c r="Z153" s="9"/>
      <c r="AA153" s="9"/>
    </row>
    <row r="154" spans="1:28" ht="14.7" customHeight="1" x14ac:dyDescent="0.2">
      <c r="A154" s="3"/>
      <c r="B154" s="117"/>
      <c r="C154" s="79" t="s">
        <v>285</v>
      </c>
      <c r="D154" s="57" t="s">
        <v>405</v>
      </c>
      <c r="E154" s="57"/>
      <c r="F154" s="57"/>
      <c r="G154" s="163"/>
      <c r="H154" s="11"/>
      <c r="I154" s="11"/>
      <c r="J154" s="11"/>
      <c r="K154" s="11"/>
      <c r="L154" s="11"/>
      <c r="M154" s="11"/>
      <c r="N154" s="11"/>
      <c r="O154" s="11"/>
      <c r="P154" s="11"/>
      <c r="Q154" s="11"/>
      <c r="R154" s="11"/>
      <c r="S154" s="11"/>
      <c r="T154" s="11"/>
      <c r="U154" s="15"/>
      <c r="V154" s="80"/>
      <c r="W154" s="9"/>
      <c r="X154" s="9"/>
      <c r="Y154" s="9"/>
      <c r="Z154" s="9"/>
      <c r="AA154" s="9"/>
    </row>
    <row r="155" spans="1:28" ht="14.7" customHeight="1" x14ac:dyDescent="0.2">
      <c r="A155" s="3"/>
      <c r="B155" s="117"/>
      <c r="C155" s="79" t="s">
        <v>285</v>
      </c>
      <c r="D155" s="57" t="s">
        <v>182</v>
      </c>
      <c r="E155" s="57"/>
      <c r="F155" s="57"/>
      <c r="G155" s="32"/>
      <c r="H155" s="11"/>
      <c r="I155" s="11"/>
      <c r="J155" s="11"/>
      <c r="K155" s="11"/>
      <c r="L155" s="11"/>
      <c r="M155" s="11"/>
      <c r="N155" s="11"/>
      <c r="O155" s="11"/>
      <c r="P155" s="11"/>
      <c r="Q155" s="11"/>
      <c r="R155" s="11"/>
      <c r="S155" s="11"/>
      <c r="T155" s="11"/>
      <c r="U155" s="15"/>
      <c r="V155" s="80"/>
      <c r="W155" s="9"/>
      <c r="X155" s="9"/>
      <c r="Y155" s="9"/>
      <c r="Z155" s="9"/>
      <c r="AA155" s="9"/>
    </row>
    <row r="156" spans="1:28" ht="14.7" customHeight="1" x14ac:dyDescent="0.2">
      <c r="A156" s="3"/>
      <c r="B156" s="117"/>
      <c r="C156" s="79" t="s">
        <v>285</v>
      </c>
      <c r="D156" s="57" t="s">
        <v>421</v>
      </c>
      <c r="E156" s="57"/>
      <c r="F156" s="57"/>
      <c r="G156" s="163"/>
      <c r="H156" s="11"/>
      <c r="I156" s="11"/>
      <c r="J156" s="11"/>
      <c r="K156" s="11"/>
      <c r="L156" s="11"/>
      <c r="M156" s="11"/>
      <c r="N156" s="11"/>
      <c r="O156" s="11"/>
      <c r="P156" s="11"/>
      <c r="Q156" s="11"/>
      <c r="R156" s="11"/>
      <c r="S156" s="11"/>
      <c r="T156" s="11"/>
      <c r="U156" s="15"/>
      <c r="V156" s="80"/>
      <c r="W156" s="9"/>
      <c r="X156" s="9"/>
      <c r="Y156" s="9"/>
      <c r="Z156" s="9"/>
      <c r="AA156" s="9"/>
    </row>
    <row r="157" spans="1:28" ht="14.7" customHeight="1" x14ac:dyDescent="0.2">
      <c r="A157" s="3"/>
      <c r="B157" s="117"/>
      <c r="C157" s="79" t="s">
        <v>285</v>
      </c>
      <c r="D157" s="57" t="s">
        <v>38</v>
      </c>
      <c r="E157" s="57"/>
      <c r="F157" s="57"/>
      <c r="G157" s="32"/>
      <c r="H157" s="11"/>
      <c r="I157" s="11"/>
      <c r="J157" s="11"/>
      <c r="K157" s="11"/>
      <c r="L157" s="11"/>
      <c r="M157" s="11"/>
      <c r="N157" s="11"/>
      <c r="O157" s="11"/>
      <c r="P157" s="11"/>
      <c r="Q157" s="11"/>
      <c r="R157" s="11"/>
      <c r="S157" s="11"/>
      <c r="T157" s="11"/>
      <c r="U157" s="15"/>
      <c r="V157" s="80"/>
      <c r="W157" s="9"/>
      <c r="X157" s="9"/>
      <c r="Y157" s="9"/>
      <c r="Z157" s="9"/>
      <c r="AA157" s="9"/>
    </row>
    <row r="158" spans="1:28" ht="14.7" customHeight="1" x14ac:dyDescent="0.2">
      <c r="A158" s="3"/>
      <c r="B158" s="117"/>
      <c r="C158" s="79" t="s">
        <v>285</v>
      </c>
      <c r="D158" s="57" t="s">
        <v>39</v>
      </c>
      <c r="E158" s="57"/>
      <c r="F158" s="57"/>
      <c r="G158" s="32"/>
      <c r="H158" s="11"/>
      <c r="I158" s="11"/>
      <c r="J158" s="11"/>
      <c r="K158" s="11"/>
      <c r="L158" s="11"/>
      <c r="M158" s="11"/>
      <c r="N158" s="11"/>
      <c r="O158" s="11"/>
      <c r="P158" s="11"/>
      <c r="Q158" s="11"/>
      <c r="R158" s="11"/>
      <c r="S158" s="11"/>
      <c r="T158" s="11"/>
      <c r="U158" s="15"/>
      <c r="V158" s="80"/>
      <c r="W158" s="9"/>
      <c r="X158" s="9"/>
      <c r="Y158" s="9"/>
      <c r="Z158" s="9"/>
      <c r="AA158" s="9"/>
    </row>
    <row r="159" spans="1:28" ht="14.7" customHeight="1" x14ac:dyDescent="0.2">
      <c r="A159" s="3"/>
      <c r="B159" s="117"/>
      <c r="C159" s="79" t="s">
        <v>285</v>
      </c>
      <c r="D159" s="57" t="s">
        <v>431</v>
      </c>
      <c r="E159" s="57"/>
      <c r="F159" s="57"/>
      <c r="G159" s="32"/>
      <c r="H159" s="11"/>
      <c r="I159" s="11"/>
      <c r="J159" s="11"/>
      <c r="K159" s="11"/>
      <c r="L159" s="11"/>
      <c r="M159" s="11"/>
      <c r="N159" s="11"/>
      <c r="O159" s="11"/>
      <c r="P159" s="11"/>
      <c r="Q159" s="11"/>
      <c r="R159" s="11"/>
      <c r="S159" s="11"/>
      <c r="T159" s="11"/>
      <c r="U159" s="15"/>
      <c r="V159" s="80"/>
      <c r="W159" s="9"/>
      <c r="X159" s="9"/>
      <c r="Y159" s="9"/>
      <c r="Z159" s="9"/>
      <c r="AA159" s="9"/>
    </row>
    <row r="160" spans="1:28" ht="14.7" customHeight="1" x14ac:dyDescent="0.2">
      <c r="A160" s="3"/>
      <c r="B160" s="118"/>
      <c r="C160" s="79"/>
      <c r="D160" s="57"/>
      <c r="E160" s="57"/>
      <c r="F160" s="57"/>
      <c r="G160" s="32"/>
      <c r="H160" s="11"/>
      <c r="I160" s="11"/>
      <c r="J160" s="11"/>
      <c r="K160" s="11"/>
      <c r="L160" s="11"/>
      <c r="M160" s="11"/>
      <c r="N160" s="11"/>
      <c r="O160" s="11"/>
      <c r="P160" s="11"/>
      <c r="Q160" s="11"/>
      <c r="R160" s="11"/>
      <c r="S160" s="11"/>
      <c r="T160" s="11"/>
      <c r="U160" s="15"/>
      <c r="V160" s="80"/>
      <c r="W160" s="9"/>
      <c r="X160" s="9"/>
      <c r="Y160" s="9"/>
      <c r="Z160" s="9"/>
      <c r="AA160" s="9"/>
      <c r="AB160" s="96"/>
    </row>
    <row r="161" spans="1:28" s="96" customFormat="1" ht="4.2" customHeight="1" thickBot="1" x14ac:dyDescent="0.25">
      <c r="A161" s="3"/>
      <c r="B161" s="91"/>
      <c r="C161" s="81"/>
      <c r="D161" s="82"/>
      <c r="E161" s="82"/>
      <c r="F161" s="82"/>
      <c r="G161" s="83"/>
      <c r="H161" s="83"/>
      <c r="I161" s="83"/>
      <c r="J161" s="83"/>
      <c r="K161" s="83"/>
      <c r="L161" s="83"/>
      <c r="M161" s="83"/>
      <c r="N161" s="83"/>
      <c r="O161" s="83"/>
      <c r="P161" s="83"/>
      <c r="Q161" s="83"/>
      <c r="R161" s="83"/>
      <c r="S161" s="83"/>
      <c r="T161" s="83"/>
      <c r="U161" s="81"/>
      <c r="V161" s="84"/>
      <c r="W161" s="9"/>
      <c r="X161" s="9"/>
      <c r="Y161" s="9"/>
      <c r="Z161" s="9"/>
      <c r="AA161" s="9"/>
    </row>
    <row r="162" spans="1:28" s="96" customFormat="1" ht="4.95" customHeight="1" x14ac:dyDescent="0.2">
      <c r="A162" s="7"/>
      <c r="B162" s="6"/>
      <c r="C162" s="16"/>
      <c r="D162" s="20"/>
      <c r="E162" s="207"/>
      <c r="F162" s="207"/>
      <c r="G162" s="6"/>
      <c r="H162" s="6"/>
      <c r="I162" s="6"/>
      <c r="J162" s="6"/>
      <c r="K162" s="6"/>
      <c r="L162" s="6"/>
      <c r="M162" s="6"/>
      <c r="N162" s="6"/>
      <c r="O162" s="6"/>
      <c r="P162" s="6"/>
      <c r="Q162" s="6"/>
      <c r="R162" s="6"/>
      <c r="S162" s="6"/>
      <c r="T162" s="6"/>
      <c r="U162" s="16"/>
      <c r="V162" s="9"/>
      <c r="W162" s="9"/>
      <c r="X162" s="9"/>
      <c r="Y162" s="9"/>
      <c r="Z162" s="9"/>
      <c r="AA162" s="9"/>
      <c r="AB162" s="5"/>
    </row>
    <row r="163" spans="1:28" ht="15" thickBot="1" x14ac:dyDescent="0.25">
      <c r="A163" s="7"/>
      <c r="B163" s="6"/>
      <c r="C163" s="3"/>
      <c r="D163" s="26"/>
      <c r="E163" s="26"/>
      <c r="F163" s="26"/>
      <c r="G163" s="3"/>
      <c r="H163" s="3"/>
      <c r="I163" s="3"/>
      <c r="J163" s="3"/>
      <c r="K163" s="3"/>
      <c r="L163" s="3"/>
      <c r="M163" s="3"/>
      <c r="N163" s="3"/>
      <c r="O163" s="3"/>
      <c r="P163" s="3"/>
      <c r="Q163" s="3"/>
      <c r="R163" s="3"/>
      <c r="S163" s="3"/>
      <c r="T163" s="3"/>
      <c r="U163" s="9"/>
      <c r="V163" s="9"/>
      <c r="W163" s="9"/>
      <c r="X163" s="9"/>
      <c r="Y163" s="9"/>
      <c r="Z163" s="9"/>
      <c r="AA163" s="9"/>
    </row>
    <row r="164" spans="1:28" ht="15" thickBot="1" x14ac:dyDescent="0.25">
      <c r="A164" s="3"/>
      <c r="B164" s="230"/>
      <c r="C164" s="279" t="s">
        <v>237</v>
      </c>
      <c r="D164" s="231" t="s">
        <v>239</v>
      </c>
      <c r="E164" s="231"/>
      <c r="F164" s="231"/>
      <c r="G164" s="231"/>
      <c r="H164" s="232"/>
      <c r="I164" s="232"/>
      <c r="J164" s="232"/>
      <c r="K164" s="232"/>
      <c r="L164" s="232"/>
      <c r="M164" s="232"/>
      <c r="N164" s="232"/>
      <c r="O164" s="232"/>
      <c r="P164" s="232"/>
      <c r="Q164" s="232"/>
      <c r="R164" s="232"/>
      <c r="S164" s="232"/>
      <c r="T164" s="232"/>
      <c r="U164" s="233"/>
      <c r="V164" s="233"/>
      <c r="W164" s="233"/>
      <c r="X164" s="233"/>
      <c r="Y164" s="233"/>
      <c r="Z164" s="233"/>
      <c r="AA164" s="233"/>
    </row>
    <row r="165" spans="1:28" ht="4.2" customHeight="1" thickTop="1" x14ac:dyDescent="0.2">
      <c r="A165" s="3"/>
      <c r="B165" s="125"/>
      <c r="C165" s="123"/>
      <c r="D165" s="123"/>
      <c r="E165" s="123"/>
      <c r="F165" s="123"/>
      <c r="G165" s="123"/>
      <c r="H165" s="97"/>
      <c r="I165" s="97"/>
      <c r="J165" s="97"/>
      <c r="K165" s="97"/>
      <c r="L165" s="97"/>
      <c r="M165" s="97"/>
      <c r="N165" s="97"/>
      <c r="O165" s="97"/>
      <c r="P165" s="97"/>
      <c r="Q165" s="97"/>
      <c r="R165" s="97"/>
      <c r="S165" s="97"/>
      <c r="T165" s="97"/>
      <c r="U165" s="98"/>
      <c r="V165" s="98"/>
      <c r="W165" s="98"/>
      <c r="X165" s="98"/>
      <c r="Y165" s="98"/>
      <c r="Z165" s="98"/>
      <c r="AA165" s="98"/>
    </row>
    <row r="166" spans="1:28" ht="14.7" customHeight="1" x14ac:dyDescent="0.2">
      <c r="A166" s="3"/>
      <c r="B166" s="116"/>
      <c r="C166" s="807" t="s">
        <v>242</v>
      </c>
      <c r="D166" s="127" t="str">
        <f>""&amp;$E$14&amp;"とは、建設業法別表第1に掲げる工事の種類をいう。"</f>
        <v>土木一式工事とは、建設業法別表第1に掲げる工事の種類をいう。</v>
      </c>
      <c r="E166" s="127"/>
      <c r="F166" s="127"/>
      <c r="G166" s="11"/>
      <c r="H166" s="11"/>
      <c r="I166" s="11"/>
      <c r="J166" s="11"/>
      <c r="K166" s="11"/>
      <c r="L166" s="11"/>
      <c r="M166" s="11"/>
      <c r="N166" s="11"/>
      <c r="O166" s="11"/>
      <c r="P166" s="11"/>
      <c r="Q166" s="11"/>
      <c r="R166" s="11"/>
      <c r="S166" s="11"/>
      <c r="T166" s="11"/>
      <c r="U166" s="15"/>
      <c r="V166" s="15"/>
      <c r="W166" s="15"/>
      <c r="X166" s="15"/>
      <c r="Y166" s="15"/>
      <c r="Z166" s="15"/>
      <c r="AA166" s="15"/>
    </row>
    <row r="167" spans="1:28" ht="14.7" customHeight="1" x14ac:dyDescent="0.2">
      <c r="A167" s="3"/>
      <c r="B167" s="117"/>
      <c r="C167" s="808"/>
      <c r="D167" s="57" t="str">
        <f>"同規模工事とは、契約金額"&amp;TEXT($E$16,"##,###")&amp;"万円以上の"&amp;$E$14&amp;"とする。"</f>
        <v>同規模工事とは、契約金額5,300万円以上の土木一式工事とする。</v>
      </c>
      <c r="E167" s="57"/>
      <c r="F167" s="57"/>
      <c r="G167" s="11"/>
      <c r="H167" s="11"/>
      <c r="I167" s="11"/>
      <c r="J167" s="11"/>
      <c r="K167" s="11"/>
      <c r="L167" s="11"/>
      <c r="M167" s="11"/>
      <c r="N167" s="11"/>
      <c r="O167" s="11"/>
      <c r="P167" s="11"/>
      <c r="Q167" s="11"/>
      <c r="R167" s="11"/>
      <c r="S167" s="11"/>
      <c r="T167" s="11"/>
      <c r="U167" s="15"/>
      <c r="V167" s="15"/>
      <c r="W167" s="15"/>
      <c r="X167" s="15"/>
      <c r="Y167" s="15"/>
      <c r="Z167" s="15"/>
      <c r="AA167" s="15"/>
    </row>
    <row r="168" spans="1:28" ht="14.7" customHeight="1" x14ac:dyDescent="0.2">
      <c r="A168" s="3"/>
      <c r="B168" s="117"/>
      <c r="C168" s="808"/>
      <c r="D168" s="57" t="s">
        <v>380</v>
      </c>
      <c r="E168" s="57"/>
      <c r="F168" s="57"/>
      <c r="G168" s="11"/>
      <c r="H168" s="11"/>
      <c r="I168" s="11"/>
      <c r="J168" s="11"/>
      <c r="K168" s="11"/>
      <c r="L168" s="11"/>
      <c r="M168" s="11"/>
      <c r="N168" s="11"/>
      <c r="O168" s="11"/>
      <c r="P168" s="11"/>
      <c r="Q168" s="11"/>
      <c r="R168" s="11"/>
      <c r="S168" s="11"/>
      <c r="T168" s="11"/>
      <c r="U168" s="15"/>
      <c r="V168" s="15"/>
      <c r="W168" s="15"/>
      <c r="X168" s="15"/>
      <c r="Y168" s="15"/>
      <c r="Z168" s="15"/>
      <c r="AA168" s="15"/>
    </row>
    <row r="169" spans="1:28" ht="14.7" customHeight="1" x14ac:dyDescent="0.2">
      <c r="A169" s="3"/>
      <c r="B169" s="117"/>
      <c r="C169" s="808"/>
      <c r="D169" s="57" t="s">
        <v>21</v>
      </c>
      <c r="E169" s="57"/>
      <c r="F169" s="57"/>
      <c r="G169" s="11"/>
      <c r="H169" s="11"/>
      <c r="I169" s="11"/>
      <c r="J169" s="11"/>
      <c r="K169" s="11"/>
      <c r="L169" s="11"/>
      <c r="M169" s="11"/>
      <c r="N169" s="11"/>
      <c r="O169" s="11"/>
      <c r="P169" s="11"/>
      <c r="Q169" s="11"/>
      <c r="R169" s="11"/>
      <c r="S169" s="11"/>
      <c r="T169" s="11"/>
      <c r="U169" s="15"/>
      <c r="V169" s="15"/>
      <c r="W169" s="15"/>
      <c r="X169" s="15"/>
      <c r="Y169" s="15"/>
      <c r="Z169" s="15"/>
      <c r="AA169" s="15"/>
    </row>
    <row r="170" spans="1:28" ht="14.7" customHeight="1" x14ac:dyDescent="0.2">
      <c r="A170" s="3"/>
      <c r="B170" s="117"/>
      <c r="C170" s="808"/>
      <c r="D170" s="57" t="s">
        <v>378</v>
      </c>
      <c r="E170" s="57"/>
      <c r="F170" s="57"/>
      <c r="G170" s="11"/>
      <c r="H170" s="11"/>
      <c r="I170" s="11"/>
      <c r="J170" s="11"/>
      <c r="K170" s="11"/>
      <c r="L170" s="11"/>
      <c r="M170" s="11"/>
      <c r="N170" s="11"/>
      <c r="O170" s="11"/>
      <c r="P170" s="11"/>
      <c r="Q170" s="11"/>
      <c r="R170" s="11"/>
      <c r="S170" s="11"/>
      <c r="T170" s="11"/>
      <c r="U170" s="15"/>
      <c r="V170" s="15"/>
      <c r="W170" s="15"/>
      <c r="X170" s="15"/>
      <c r="Y170" s="15"/>
      <c r="Z170" s="15"/>
      <c r="AA170" s="15"/>
    </row>
    <row r="171" spans="1:28" ht="29.4" customHeight="1" x14ac:dyDescent="0.45">
      <c r="A171" s="3"/>
      <c r="B171" s="117"/>
      <c r="C171" s="807" t="s">
        <v>247</v>
      </c>
      <c r="D171" s="805" t="s">
        <v>381</v>
      </c>
      <c r="E171" s="806"/>
      <c r="F171" s="806"/>
      <c r="G171" s="806"/>
      <c r="H171" s="806"/>
      <c r="I171" s="806"/>
      <c r="J171" s="806"/>
      <c r="K171" s="806"/>
      <c r="L171" s="806"/>
      <c r="M171" s="806"/>
      <c r="N171" s="806"/>
      <c r="O171" s="806"/>
      <c r="P171" s="806"/>
      <c r="Q171" s="806"/>
      <c r="R171" s="806"/>
      <c r="S171" s="806"/>
      <c r="T171" s="806"/>
      <c r="U171" s="806"/>
      <c r="V171" s="806"/>
      <c r="W171" s="15"/>
      <c r="X171" s="15"/>
      <c r="Y171" s="15"/>
      <c r="Z171" s="15"/>
      <c r="AA171" s="15"/>
    </row>
    <row r="172" spans="1:28" ht="14.7" customHeight="1" x14ac:dyDescent="0.2">
      <c r="A172" s="3"/>
      <c r="B172" s="117"/>
      <c r="C172" s="807"/>
      <c r="D172" s="57" t="s">
        <v>382</v>
      </c>
      <c r="E172" s="57"/>
      <c r="F172" s="57"/>
      <c r="G172" s="11"/>
      <c r="H172" s="11"/>
      <c r="I172" s="11"/>
      <c r="J172" s="11"/>
      <c r="K172" s="11"/>
      <c r="L172" s="11"/>
      <c r="M172" s="11"/>
      <c r="N172" s="11"/>
      <c r="O172" s="11"/>
      <c r="P172" s="11"/>
      <c r="Q172" s="11"/>
      <c r="R172" s="11"/>
      <c r="S172" s="11"/>
      <c r="T172" s="11"/>
      <c r="U172" s="15"/>
      <c r="V172" s="15"/>
      <c r="W172" s="15"/>
      <c r="X172" s="15"/>
      <c r="Y172" s="15"/>
      <c r="Z172" s="15"/>
      <c r="AA172" s="15"/>
    </row>
    <row r="173" spans="1:28" ht="14.7" customHeight="1" x14ac:dyDescent="0.2">
      <c r="A173" s="3"/>
      <c r="B173" s="117"/>
      <c r="C173" s="808"/>
      <c r="D173" s="57" t="s">
        <v>384</v>
      </c>
      <c r="E173" s="57"/>
      <c r="F173" s="57"/>
      <c r="G173" s="11"/>
      <c r="H173" s="11"/>
      <c r="I173" s="11"/>
      <c r="J173" s="11"/>
      <c r="K173" s="11"/>
      <c r="L173" s="11"/>
      <c r="M173" s="11"/>
      <c r="N173" s="11"/>
      <c r="O173" s="11"/>
      <c r="P173" s="11"/>
      <c r="Q173" s="11"/>
      <c r="R173" s="11"/>
      <c r="S173" s="11"/>
      <c r="T173" s="11"/>
      <c r="U173" s="15"/>
      <c r="V173" s="15"/>
      <c r="W173" s="15"/>
      <c r="X173" s="15"/>
      <c r="Y173" s="15"/>
      <c r="Z173" s="15"/>
      <c r="AA173" s="15"/>
    </row>
    <row r="174" spans="1:28" ht="14.7" customHeight="1" x14ac:dyDescent="0.2">
      <c r="A174" s="3"/>
      <c r="B174" s="117"/>
      <c r="C174" s="808"/>
      <c r="D174" s="57" t="s">
        <v>386</v>
      </c>
      <c r="E174" s="57"/>
      <c r="F174" s="57"/>
      <c r="G174" s="11"/>
      <c r="H174" s="11"/>
      <c r="I174" s="11"/>
      <c r="J174" s="11"/>
      <c r="K174" s="11"/>
      <c r="L174" s="11"/>
      <c r="M174" s="11"/>
      <c r="N174" s="11"/>
      <c r="O174" s="11"/>
      <c r="P174" s="11"/>
      <c r="Q174" s="11"/>
      <c r="R174" s="11"/>
      <c r="S174" s="11"/>
      <c r="T174" s="11"/>
      <c r="U174" s="15"/>
      <c r="V174" s="15"/>
      <c r="W174" s="15"/>
      <c r="X174" s="15"/>
      <c r="Y174" s="15"/>
      <c r="Z174" s="15"/>
      <c r="AA174" s="15"/>
    </row>
    <row r="175" spans="1:28" ht="14.7" customHeight="1" x14ac:dyDescent="0.2">
      <c r="A175" s="3"/>
      <c r="B175" s="117"/>
      <c r="C175" s="808"/>
      <c r="D175" s="57" t="s">
        <v>387</v>
      </c>
      <c r="E175" s="57"/>
      <c r="F175" s="57"/>
      <c r="G175" s="11"/>
      <c r="H175" s="11"/>
      <c r="I175" s="11"/>
      <c r="J175" s="11"/>
      <c r="K175" s="11"/>
      <c r="L175" s="11"/>
      <c r="M175" s="11"/>
      <c r="N175" s="11"/>
      <c r="O175" s="11"/>
      <c r="P175" s="11"/>
      <c r="Q175" s="11"/>
      <c r="R175" s="11"/>
      <c r="S175" s="11"/>
      <c r="T175" s="11"/>
      <c r="U175" s="15"/>
      <c r="V175" s="15"/>
      <c r="W175" s="15"/>
      <c r="X175" s="15"/>
      <c r="Y175" s="15"/>
      <c r="Z175" s="15"/>
      <c r="AA175" s="15"/>
    </row>
    <row r="176" spans="1:28" ht="14.7" customHeight="1" x14ac:dyDescent="0.2">
      <c r="A176" s="3"/>
      <c r="B176" s="117"/>
      <c r="C176" s="808"/>
      <c r="D176" s="57" t="s">
        <v>388</v>
      </c>
      <c r="E176" s="57"/>
      <c r="F176" s="57"/>
      <c r="G176" s="11"/>
      <c r="H176" s="11"/>
      <c r="I176" s="11"/>
      <c r="J176" s="11"/>
      <c r="K176" s="11"/>
      <c r="L176" s="11"/>
      <c r="M176" s="11"/>
      <c r="N176" s="11"/>
      <c r="O176" s="11"/>
      <c r="P176" s="11"/>
      <c r="Q176" s="11"/>
      <c r="R176" s="11"/>
      <c r="S176" s="11"/>
      <c r="T176" s="11"/>
      <c r="U176" s="15"/>
      <c r="V176" s="15"/>
      <c r="W176" s="15"/>
      <c r="X176" s="15"/>
      <c r="Y176" s="15"/>
      <c r="Z176" s="15"/>
      <c r="AA176" s="15"/>
    </row>
    <row r="177" spans="1:28" ht="14.7" customHeight="1" x14ac:dyDescent="0.2">
      <c r="A177" s="3"/>
      <c r="B177" s="117"/>
      <c r="C177" s="808"/>
      <c r="D177" s="57" t="s">
        <v>67</v>
      </c>
      <c r="E177" s="57"/>
      <c r="F177" s="57"/>
      <c r="G177" s="11"/>
      <c r="H177" s="11"/>
      <c r="I177" s="11"/>
      <c r="J177" s="11"/>
      <c r="K177" s="11"/>
      <c r="L177" s="11"/>
      <c r="M177" s="11"/>
      <c r="N177" s="11"/>
      <c r="O177" s="11"/>
      <c r="P177" s="11"/>
      <c r="Q177" s="11"/>
      <c r="R177" s="11"/>
      <c r="S177" s="11"/>
      <c r="T177" s="11"/>
      <c r="U177" s="15"/>
      <c r="V177" s="15"/>
      <c r="W177" s="15"/>
      <c r="X177" s="15"/>
      <c r="Y177" s="15"/>
      <c r="Z177" s="15"/>
      <c r="AA177" s="15"/>
    </row>
    <row r="178" spans="1:28" ht="14.7" customHeight="1" x14ac:dyDescent="0.2">
      <c r="A178" s="3"/>
      <c r="B178" s="117"/>
      <c r="C178" s="808"/>
      <c r="D178" s="57" t="s">
        <v>22</v>
      </c>
      <c r="E178" s="57"/>
      <c r="F178" s="57"/>
      <c r="G178" s="11"/>
      <c r="H178" s="11"/>
      <c r="I178" s="11"/>
      <c r="J178" s="11"/>
      <c r="K178" s="11"/>
      <c r="L178" s="11"/>
      <c r="M178" s="11"/>
      <c r="N178" s="11"/>
      <c r="O178" s="11"/>
      <c r="P178" s="11"/>
      <c r="Q178" s="11"/>
      <c r="R178" s="11"/>
      <c r="S178" s="11"/>
      <c r="T178" s="11"/>
      <c r="U178" s="15"/>
      <c r="V178" s="15"/>
      <c r="W178" s="15"/>
      <c r="X178" s="15"/>
      <c r="Y178" s="15"/>
      <c r="Z178" s="15"/>
      <c r="AA178" s="15"/>
    </row>
    <row r="179" spans="1:28" ht="14.7" customHeight="1" x14ac:dyDescent="0.2">
      <c r="A179" s="3"/>
      <c r="B179" s="117"/>
      <c r="C179" s="808"/>
      <c r="D179" s="57" t="s">
        <v>68</v>
      </c>
      <c r="E179" s="57"/>
      <c r="F179" s="57"/>
      <c r="G179" s="11"/>
      <c r="H179" s="11"/>
      <c r="I179" s="11"/>
      <c r="J179" s="11"/>
      <c r="K179" s="11"/>
      <c r="L179" s="11"/>
      <c r="M179" s="11"/>
      <c r="N179" s="11"/>
      <c r="O179" s="11"/>
      <c r="P179" s="11"/>
      <c r="Q179" s="11"/>
      <c r="R179" s="11"/>
      <c r="S179" s="11"/>
      <c r="T179" s="11"/>
      <c r="U179" s="15"/>
      <c r="V179" s="15"/>
      <c r="W179" s="15"/>
      <c r="X179" s="15"/>
      <c r="Y179" s="15"/>
      <c r="Z179" s="15"/>
      <c r="AA179" s="15"/>
    </row>
    <row r="180" spans="1:28" ht="14.7" customHeight="1" x14ac:dyDescent="0.2">
      <c r="A180" s="3"/>
      <c r="B180" s="117"/>
      <c r="C180" s="808"/>
      <c r="D180" s="241" t="s">
        <v>162</v>
      </c>
      <c r="E180" s="57"/>
      <c r="F180" s="57"/>
      <c r="G180" s="11"/>
      <c r="H180" s="11"/>
      <c r="I180" s="11"/>
      <c r="J180" s="11"/>
      <c r="K180" s="11"/>
      <c r="L180" s="11"/>
      <c r="M180" s="11"/>
      <c r="N180" s="11"/>
      <c r="O180" s="11"/>
      <c r="P180" s="11"/>
      <c r="Q180" s="11"/>
      <c r="R180" s="11"/>
      <c r="S180" s="11"/>
      <c r="T180" s="11"/>
      <c r="U180" s="15"/>
      <c r="V180" s="15"/>
      <c r="W180" s="15"/>
      <c r="X180" s="15"/>
      <c r="Y180" s="15"/>
      <c r="Z180" s="15"/>
      <c r="AA180" s="15"/>
    </row>
    <row r="181" spans="1:28" ht="14.7" customHeight="1" x14ac:dyDescent="0.2">
      <c r="A181" s="3"/>
      <c r="B181" s="117"/>
      <c r="C181" s="808"/>
      <c r="D181" s="241" t="s">
        <v>164</v>
      </c>
      <c r="E181" s="57"/>
      <c r="F181" s="57"/>
      <c r="G181" s="11"/>
      <c r="H181" s="11"/>
      <c r="I181" s="11"/>
      <c r="J181" s="11"/>
      <c r="K181" s="11"/>
      <c r="L181" s="11"/>
      <c r="M181" s="11"/>
      <c r="N181" s="11"/>
      <c r="O181" s="11"/>
      <c r="P181" s="11"/>
      <c r="Q181" s="11"/>
      <c r="R181" s="11"/>
      <c r="S181" s="11"/>
      <c r="T181" s="11"/>
      <c r="U181" s="15"/>
      <c r="V181" s="15"/>
      <c r="W181" s="15"/>
      <c r="X181" s="15"/>
      <c r="Y181" s="15"/>
      <c r="Z181" s="15"/>
      <c r="AA181" s="15"/>
    </row>
    <row r="182" spans="1:28" ht="14.7" customHeight="1" x14ac:dyDescent="0.2">
      <c r="A182" s="3"/>
      <c r="B182" s="117"/>
      <c r="C182" s="808"/>
      <c r="D182" s="241" t="s">
        <v>165</v>
      </c>
      <c r="E182" s="57"/>
      <c r="F182" s="57"/>
      <c r="G182" s="11"/>
      <c r="H182" s="11"/>
      <c r="I182" s="11"/>
      <c r="J182" s="11"/>
      <c r="K182" s="11"/>
      <c r="L182" s="11"/>
      <c r="M182" s="11"/>
      <c r="N182" s="11"/>
      <c r="O182" s="11"/>
      <c r="P182" s="11"/>
      <c r="Q182" s="11"/>
      <c r="R182" s="11"/>
      <c r="S182" s="11"/>
      <c r="T182" s="11"/>
      <c r="U182" s="15"/>
      <c r="V182" s="15"/>
      <c r="W182" s="15"/>
      <c r="X182" s="15"/>
      <c r="Y182" s="15"/>
      <c r="Z182" s="15"/>
      <c r="AA182" s="15"/>
    </row>
    <row r="183" spans="1:28" ht="14.7" customHeight="1" x14ac:dyDescent="0.2">
      <c r="A183" s="3"/>
      <c r="B183" s="117"/>
      <c r="C183" s="808"/>
      <c r="D183" s="241" t="s">
        <v>23</v>
      </c>
      <c r="E183" s="57"/>
      <c r="F183" s="57"/>
      <c r="G183" s="11"/>
      <c r="H183" s="11"/>
      <c r="I183" s="11"/>
      <c r="J183" s="11"/>
      <c r="K183" s="11"/>
      <c r="L183" s="11"/>
      <c r="M183" s="11"/>
      <c r="N183" s="11"/>
      <c r="O183" s="11"/>
      <c r="P183" s="11"/>
      <c r="Q183" s="11"/>
      <c r="R183" s="11"/>
      <c r="S183" s="11"/>
      <c r="T183" s="11"/>
      <c r="U183" s="15"/>
      <c r="V183" s="15"/>
      <c r="W183" s="15"/>
      <c r="X183" s="15"/>
      <c r="Y183" s="15"/>
      <c r="Z183" s="15"/>
      <c r="AA183" s="15"/>
    </row>
    <row r="184" spans="1:28" ht="14.7" customHeight="1" x14ac:dyDescent="0.2">
      <c r="A184" s="3"/>
      <c r="B184" s="117"/>
      <c r="C184" s="808"/>
      <c r="D184" s="241" t="s">
        <v>69</v>
      </c>
      <c r="E184" s="57"/>
      <c r="F184" s="57"/>
      <c r="G184" s="11"/>
      <c r="H184" s="11"/>
      <c r="I184" s="11"/>
      <c r="J184" s="11"/>
      <c r="K184" s="11"/>
      <c r="L184" s="11"/>
      <c r="M184" s="11"/>
      <c r="N184" s="11"/>
      <c r="O184" s="11"/>
      <c r="P184" s="11"/>
      <c r="Q184" s="11"/>
      <c r="R184" s="11"/>
      <c r="S184" s="11"/>
      <c r="T184" s="11"/>
      <c r="U184" s="15"/>
      <c r="V184" s="15"/>
      <c r="W184" s="15"/>
      <c r="X184" s="15"/>
      <c r="Y184" s="15"/>
      <c r="Z184" s="15"/>
      <c r="AA184" s="15"/>
    </row>
    <row r="185" spans="1:28" ht="14.7" customHeight="1" x14ac:dyDescent="0.2">
      <c r="A185" s="3"/>
      <c r="B185" s="117"/>
      <c r="C185" s="808"/>
      <c r="D185" s="241" t="str">
        <f>""&amp;$E$14&amp;"に関する1級国家資格又は2級国家資格の資格は、別紙による。"</f>
        <v>土木一式工事に関する1級国家資格又は2級国家資格の資格は、別紙による。</v>
      </c>
      <c r="E185" s="57"/>
      <c r="F185" s="57"/>
      <c r="G185" s="11"/>
      <c r="H185" s="11"/>
      <c r="I185" s="11"/>
      <c r="J185" s="11"/>
      <c r="K185" s="11"/>
      <c r="L185" s="11"/>
      <c r="M185" s="11"/>
      <c r="N185" s="11"/>
      <c r="O185" s="11"/>
      <c r="P185" s="11"/>
      <c r="Q185" s="11"/>
      <c r="R185" s="11"/>
      <c r="S185" s="11"/>
      <c r="T185" s="11"/>
      <c r="U185" s="15"/>
      <c r="V185" s="15"/>
      <c r="W185" s="15"/>
      <c r="X185" s="15"/>
      <c r="Y185" s="15"/>
      <c r="Z185" s="15"/>
      <c r="AA185" s="15"/>
      <c r="AB185" s="67"/>
    </row>
    <row r="186" spans="1:28" ht="14.7" customHeight="1" x14ac:dyDescent="0.2">
      <c r="A186" s="3"/>
      <c r="B186" s="117"/>
      <c r="C186" s="808"/>
      <c r="D186" s="241" t="s">
        <v>163</v>
      </c>
      <c r="E186" s="57"/>
      <c r="F186" s="57"/>
      <c r="G186" s="11"/>
      <c r="H186" s="11"/>
      <c r="I186" s="11"/>
      <c r="J186" s="11"/>
      <c r="K186" s="11"/>
      <c r="L186" s="11"/>
      <c r="M186" s="11"/>
      <c r="N186" s="11"/>
      <c r="O186" s="11"/>
      <c r="P186" s="11"/>
      <c r="Q186" s="11"/>
      <c r="R186" s="11"/>
      <c r="S186" s="11"/>
      <c r="T186" s="11"/>
      <c r="U186" s="15"/>
      <c r="V186" s="15"/>
      <c r="W186" s="15"/>
      <c r="X186" s="15"/>
      <c r="Y186" s="15"/>
      <c r="Z186" s="15"/>
      <c r="AA186" s="15"/>
      <c r="AB186" s="67"/>
    </row>
    <row r="187" spans="1:28" s="67" customFormat="1" ht="4.2" customHeight="1" thickBot="1" x14ac:dyDescent="0.25">
      <c r="A187" s="3"/>
      <c r="B187" s="91"/>
      <c r="C187" s="126"/>
      <c r="D187" s="47"/>
      <c r="E187" s="47"/>
      <c r="F187" s="47"/>
      <c r="G187" s="83"/>
      <c r="H187" s="83"/>
      <c r="I187" s="83"/>
      <c r="J187" s="83"/>
      <c r="K187" s="83"/>
      <c r="L187" s="83"/>
      <c r="M187" s="83"/>
      <c r="N187" s="83"/>
      <c r="O187" s="83"/>
      <c r="P187" s="83"/>
      <c r="Q187" s="83"/>
      <c r="R187" s="83"/>
      <c r="S187" s="83"/>
      <c r="T187" s="83"/>
      <c r="U187" s="81"/>
      <c r="V187" s="81"/>
      <c r="W187" s="81"/>
      <c r="X187" s="81"/>
      <c r="Y187" s="81"/>
      <c r="Z187" s="81"/>
      <c r="AA187" s="81"/>
    </row>
    <row r="188" spans="1:28" s="67" customFormat="1" ht="4.95" customHeight="1" x14ac:dyDescent="0.2">
      <c r="A188" s="95"/>
      <c r="B188" s="1"/>
      <c r="C188" s="1"/>
      <c r="D188" s="128"/>
      <c r="E188" s="128"/>
      <c r="F188" s="128"/>
      <c r="G188" s="1"/>
      <c r="H188" s="1"/>
      <c r="I188" s="1"/>
      <c r="J188" s="1"/>
      <c r="K188" s="1"/>
      <c r="L188" s="1"/>
      <c r="M188" s="1"/>
      <c r="N188" s="1"/>
      <c r="O188" s="1"/>
      <c r="P188" s="1"/>
      <c r="Q188" s="1"/>
      <c r="R188" s="1"/>
      <c r="S188" s="1"/>
      <c r="T188" s="1"/>
      <c r="U188" s="2"/>
      <c r="V188" s="2"/>
      <c r="W188" s="2"/>
      <c r="X188" s="9"/>
      <c r="Y188" s="9"/>
      <c r="Z188" s="9"/>
      <c r="AA188" s="9"/>
      <c r="AB188" s="5"/>
    </row>
    <row r="189" spans="1:28" ht="15" thickBot="1" x14ac:dyDescent="0.25">
      <c r="A189" s="95"/>
      <c r="B189" s="6"/>
      <c r="C189" s="3"/>
      <c r="D189" s="9"/>
      <c r="E189" s="9"/>
      <c r="F189" s="9"/>
      <c r="G189" s="3"/>
      <c r="H189" s="3"/>
      <c r="I189" s="3"/>
      <c r="J189" s="3"/>
      <c r="K189" s="3"/>
      <c r="L189" s="3"/>
      <c r="M189" s="3"/>
      <c r="N189" s="3"/>
      <c r="O189" s="3"/>
      <c r="P189" s="3"/>
      <c r="Q189" s="3"/>
      <c r="R189" s="3"/>
      <c r="S189" s="3"/>
      <c r="T189" s="3"/>
      <c r="U189" s="9"/>
      <c r="V189" s="9"/>
      <c r="W189" s="9"/>
      <c r="X189" s="9"/>
      <c r="Y189" s="9"/>
      <c r="Z189" s="9"/>
      <c r="AA189" s="9"/>
    </row>
    <row r="190" spans="1:28" ht="15" thickBot="1" x14ac:dyDescent="0.25">
      <c r="A190" s="3"/>
      <c r="B190" s="234"/>
      <c r="C190" s="235">
        <v>2</v>
      </c>
      <c r="D190" s="231" t="s">
        <v>118</v>
      </c>
      <c r="E190" s="231"/>
      <c r="F190" s="231"/>
      <c r="G190" s="236"/>
      <c r="H190" s="237"/>
      <c r="I190" s="237"/>
      <c r="J190" s="237"/>
      <c r="K190" s="237"/>
      <c r="L190" s="237"/>
      <c r="M190" s="237"/>
      <c r="N190" s="237"/>
      <c r="O190" s="237"/>
      <c r="P190" s="237"/>
      <c r="Q190" s="237"/>
      <c r="R190" s="237"/>
      <c r="S190" s="237"/>
      <c r="T190" s="237"/>
      <c r="U190" s="238"/>
      <c r="V190" s="238"/>
      <c r="W190" s="238"/>
      <c r="X190" s="238"/>
      <c r="Y190" s="238"/>
      <c r="Z190" s="238"/>
      <c r="AA190" s="238"/>
    </row>
    <row r="191" spans="1:28" ht="4.2" customHeight="1" thickTop="1" x14ac:dyDescent="0.2">
      <c r="A191" s="3"/>
      <c r="B191" s="130"/>
      <c r="C191" s="129"/>
      <c r="D191" s="123"/>
      <c r="E191" s="123"/>
      <c r="F191" s="123"/>
      <c r="G191" s="129"/>
      <c r="H191" s="66"/>
      <c r="I191" s="66"/>
      <c r="J191" s="66"/>
      <c r="K191" s="66"/>
      <c r="L191" s="66"/>
      <c r="M191" s="66"/>
      <c r="N191" s="66"/>
      <c r="O191" s="66"/>
      <c r="P191" s="66"/>
      <c r="Q191" s="131"/>
      <c r="R191" s="66"/>
      <c r="S191" s="66"/>
      <c r="T191" s="66"/>
      <c r="U191" s="109"/>
      <c r="V191" s="109"/>
      <c r="W191" s="109"/>
      <c r="X191" s="109"/>
      <c r="Y191" s="109"/>
      <c r="Z191" s="109"/>
      <c r="AA191" s="109"/>
    </row>
    <row r="192" spans="1:28" ht="14.7" customHeight="1" x14ac:dyDescent="0.2">
      <c r="A192" s="3"/>
      <c r="B192" s="116"/>
      <c r="C192" s="124" t="s">
        <v>246</v>
      </c>
      <c r="D192" s="57" t="s">
        <v>394</v>
      </c>
      <c r="E192" s="57"/>
      <c r="F192" s="57"/>
      <c r="G192" s="11"/>
      <c r="H192" s="11"/>
      <c r="I192" s="11"/>
      <c r="J192" s="11"/>
      <c r="K192" s="11"/>
      <c r="L192" s="11"/>
      <c r="M192" s="11"/>
      <c r="N192" s="11"/>
      <c r="O192" s="11"/>
      <c r="P192" s="11"/>
      <c r="Q192" s="11"/>
      <c r="R192" s="11"/>
      <c r="S192" s="11"/>
      <c r="T192" s="11"/>
      <c r="U192" s="15"/>
      <c r="V192" s="15"/>
      <c r="W192" s="15"/>
      <c r="X192" s="15"/>
      <c r="Y192" s="15"/>
      <c r="Z192" s="15"/>
      <c r="AA192" s="15"/>
    </row>
    <row r="193" spans="1:28" ht="14.7" customHeight="1" x14ac:dyDescent="0.2">
      <c r="A193" s="3"/>
      <c r="B193" s="117"/>
      <c r="C193" s="526" t="s">
        <v>246</v>
      </c>
      <c r="D193" s="57" t="str">
        <f>""&amp;$E$14&amp;"とは、建設業法別表第1に掲げる工事の種類をいう。"</f>
        <v>土木一式工事とは、建設業法別表第1に掲げる工事の種類をいう。</v>
      </c>
      <c r="E193" s="57"/>
      <c r="F193" s="57"/>
      <c r="G193" s="11"/>
      <c r="H193" s="11"/>
      <c r="I193" s="11"/>
      <c r="J193" s="11"/>
      <c r="K193" s="11"/>
      <c r="L193" s="11"/>
      <c r="M193" s="11"/>
      <c r="N193" s="11"/>
      <c r="O193" s="11"/>
      <c r="P193" s="11"/>
      <c r="Q193" s="11"/>
      <c r="R193" s="11"/>
      <c r="S193" s="11"/>
      <c r="T193" s="11"/>
      <c r="U193" s="15"/>
      <c r="V193" s="15"/>
      <c r="W193" s="15"/>
      <c r="X193" s="15"/>
      <c r="Y193" s="15"/>
      <c r="Z193" s="15"/>
      <c r="AA193" s="15"/>
    </row>
    <row r="194" spans="1:28" ht="14.7" customHeight="1" x14ac:dyDescent="0.2">
      <c r="A194" s="3"/>
      <c r="B194" s="117"/>
      <c r="C194" s="124" t="s">
        <v>246</v>
      </c>
      <c r="D194" s="57" t="s">
        <v>395</v>
      </c>
      <c r="E194" s="57"/>
      <c r="F194" s="57"/>
      <c r="G194" s="11"/>
      <c r="H194" s="11"/>
      <c r="I194" s="11"/>
      <c r="J194" s="11"/>
      <c r="K194" s="11"/>
      <c r="L194" s="11"/>
      <c r="M194" s="11"/>
      <c r="N194" s="11"/>
      <c r="O194" s="11"/>
      <c r="P194" s="11"/>
      <c r="Q194" s="11"/>
      <c r="R194" s="11"/>
      <c r="S194" s="11"/>
      <c r="T194" s="11"/>
      <c r="U194" s="15"/>
      <c r="V194" s="15"/>
      <c r="W194" s="15"/>
      <c r="X194" s="15"/>
      <c r="Y194" s="15"/>
      <c r="Z194" s="15"/>
      <c r="AA194" s="15"/>
    </row>
    <row r="195" spans="1:28" ht="14.7" customHeight="1" x14ac:dyDescent="0.2">
      <c r="A195" s="3"/>
      <c r="B195" s="117"/>
      <c r="C195" s="124" t="s">
        <v>246</v>
      </c>
      <c r="D195" s="57" t="s">
        <v>397</v>
      </c>
      <c r="E195" s="57"/>
      <c r="F195" s="57"/>
      <c r="G195" s="11"/>
      <c r="H195" s="11"/>
      <c r="I195" s="11"/>
      <c r="J195" s="11"/>
      <c r="K195" s="11"/>
      <c r="L195" s="11"/>
      <c r="M195" s="11"/>
      <c r="N195" s="11"/>
      <c r="O195" s="11"/>
      <c r="P195" s="11"/>
      <c r="Q195" s="11"/>
      <c r="R195" s="11"/>
      <c r="S195" s="11"/>
      <c r="T195" s="11"/>
      <c r="U195" s="15"/>
      <c r="V195" s="15"/>
      <c r="W195" s="15"/>
      <c r="X195" s="15"/>
      <c r="Y195" s="15"/>
      <c r="Z195" s="15"/>
      <c r="AA195" s="15"/>
    </row>
    <row r="196" spans="1:28" ht="14.7" customHeight="1" x14ac:dyDescent="0.2">
      <c r="A196" s="3"/>
      <c r="B196" s="117"/>
      <c r="C196" s="124" t="s">
        <v>246</v>
      </c>
      <c r="D196" s="57" t="s">
        <v>399</v>
      </c>
      <c r="E196" s="57"/>
      <c r="F196" s="57"/>
      <c r="G196" s="11"/>
      <c r="H196" s="11"/>
      <c r="I196" s="11"/>
      <c r="J196" s="11"/>
      <c r="K196" s="11"/>
      <c r="L196" s="11"/>
      <c r="M196" s="11"/>
      <c r="N196" s="11"/>
      <c r="O196" s="11"/>
      <c r="P196" s="11"/>
      <c r="Q196" s="11"/>
      <c r="R196" s="11"/>
      <c r="S196" s="11"/>
      <c r="T196" s="11"/>
      <c r="U196" s="15"/>
      <c r="V196" s="15"/>
      <c r="W196" s="15"/>
      <c r="X196" s="15"/>
      <c r="Y196" s="15"/>
      <c r="Z196" s="15"/>
      <c r="AA196" s="15"/>
    </row>
    <row r="197" spans="1:28" ht="14.7" customHeight="1" x14ac:dyDescent="0.2">
      <c r="A197" s="3"/>
      <c r="B197" s="117"/>
      <c r="C197" s="783" t="s">
        <v>250</v>
      </c>
      <c r="D197" s="57" t="s">
        <v>401</v>
      </c>
      <c r="E197" s="57"/>
      <c r="F197" s="57"/>
      <c r="G197" s="11"/>
      <c r="H197" s="11"/>
      <c r="I197" s="11"/>
      <c r="J197" s="11"/>
      <c r="K197" s="11"/>
      <c r="L197" s="11"/>
      <c r="M197" s="11"/>
      <c r="N197" s="11"/>
      <c r="O197" s="11"/>
      <c r="P197" s="11"/>
      <c r="Q197" s="11"/>
      <c r="R197" s="11"/>
      <c r="S197" s="11"/>
      <c r="T197" s="11"/>
      <c r="U197" s="15"/>
      <c r="V197" s="15"/>
      <c r="W197" s="15"/>
      <c r="X197" s="15"/>
      <c r="Y197" s="15"/>
      <c r="Z197" s="15"/>
      <c r="AA197" s="15"/>
    </row>
    <row r="198" spans="1:28" ht="14.7" customHeight="1" x14ac:dyDescent="0.2">
      <c r="A198" s="3"/>
      <c r="B198" s="117"/>
      <c r="C198" s="783"/>
      <c r="D198" s="57" t="s">
        <v>402</v>
      </c>
      <c r="E198" s="57"/>
      <c r="F198" s="57"/>
      <c r="G198" s="11"/>
      <c r="H198" s="11"/>
      <c r="I198" s="11"/>
      <c r="J198" s="11"/>
      <c r="K198" s="11"/>
      <c r="L198" s="11"/>
      <c r="M198" s="11"/>
      <c r="N198" s="11"/>
      <c r="O198" s="11"/>
      <c r="P198" s="11"/>
      <c r="Q198" s="11"/>
      <c r="R198" s="11"/>
      <c r="S198" s="11"/>
      <c r="T198" s="11"/>
      <c r="U198" s="15"/>
      <c r="V198" s="15"/>
      <c r="W198" s="15"/>
      <c r="X198" s="15"/>
      <c r="Y198" s="15"/>
      <c r="Z198" s="15"/>
      <c r="AA198" s="15"/>
    </row>
    <row r="199" spans="1:28" ht="14.7" customHeight="1" x14ac:dyDescent="0.2">
      <c r="A199" s="3"/>
      <c r="B199" s="117"/>
      <c r="C199" s="783"/>
      <c r="D199" s="57" t="s">
        <v>403</v>
      </c>
      <c r="E199" s="57"/>
      <c r="F199" s="57"/>
      <c r="G199" s="11"/>
      <c r="H199" s="11"/>
      <c r="I199" s="11"/>
      <c r="J199" s="11"/>
      <c r="K199" s="11"/>
      <c r="L199" s="11"/>
      <c r="M199" s="11"/>
      <c r="N199" s="11"/>
      <c r="O199" s="11"/>
      <c r="P199" s="11"/>
      <c r="Q199" s="11"/>
      <c r="R199" s="11"/>
      <c r="S199" s="11"/>
      <c r="T199" s="11"/>
      <c r="U199" s="15"/>
      <c r="V199" s="15"/>
      <c r="W199" s="15"/>
      <c r="X199" s="15"/>
      <c r="Y199" s="15"/>
      <c r="Z199" s="15"/>
      <c r="AA199" s="15"/>
    </row>
    <row r="200" spans="1:28" s="96" customFormat="1" ht="4.2" customHeight="1" thickBot="1" x14ac:dyDescent="0.25">
      <c r="A200" s="3"/>
      <c r="B200" s="91"/>
      <c r="C200" s="126"/>
      <c r="D200" s="132"/>
      <c r="E200" s="132"/>
      <c r="F200" s="132"/>
      <c r="G200" s="83"/>
      <c r="H200" s="83"/>
      <c r="I200" s="83"/>
      <c r="J200" s="83"/>
      <c r="K200" s="83"/>
      <c r="L200" s="83"/>
      <c r="M200" s="83"/>
      <c r="N200" s="83"/>
      <c r="O200" s="83"/>
      <c r="P200" s="83"/>
      <c r="Q200" s="83"/>
      <c r="R200" s="83"/>
      <c r="S200" s="83"/>
      <c r="T200" s="83"/>
      <c r="U200" s="81"/>
      <c r="V200" s="81"/>
      <c r="W200" s="81"/>
      <c r="X200" s="81"/>
      <c r="Y200" s="81"/>
      <c r="Z200" s="81"/>
      <c r="AA200" s="81"/>
    </row>
    <row r="201" spans="1:28" s="96" customFormat="1" ht="4.95" customHeight="1" x14ac:dyDescent="0.2">
      <c r="A201" s="7"/>
      <c r="B201" s="1"/>
      <c r="C201" s="133"/>
      <c r="D201" s="134"/>
      <c r="E201" s="134"/>
      <c r="F201" s="134"/>
      <c r="G201" s="6"/>
      <c r="H201" s="6"/>
      <c r="I201" s="6"/>
      <c r="J201" s="6"/>
      <c r="K201" s="6"/>
      <c r="L201" s="6"/>
      <c r="M201" s="6"/>
      <c r="N201" s="6"/>
      <c r="O201" s="6"/>
      <c r="P201" s="6"/>
      <c r="Q201" s="6"/>
      <c r="R201" s="6"/>
      <c r="S201" s="6"/>
      <c r="T201" s="6"/>
      <c r="U201" s="16"/>
      <c r="V201" s="16"/>
      <c r="W201" s="16"/>
      <c r="X201" s="16"/>
      <c r="Y201" s="16"/>
      <c r="Z201" s="16"/>
      <c r="AA201" s="16"/>
      <c r="AB201" s="5"/>
    </row>
    <row r="202" spans="1:28" ht="15" thickBot="1" x14ac:dyDescent="0.25">
      <c r="A202" s="7"/>
      <c r="B202" s="6"/>
      <c r="C202" s="3"/>
      <c r="D202" s="9"/>
      <c r="E202" s="9"/>
      <c r="F202" s="9"/>
      <c r="G202" s="3"/>
      <c r="H202" s="3"/>
      <c r="I202" s="3"/>
      <c r="J202" s="3"/>
      <c r="K202" s="3"/>
      <c r="L202" s="3"/>
      <c r="M202" s="3"/>
      <c r="N202" s="3"/>
      <c r="O202" s="3"/>
      <c r="P202" s="3"/>
      <c r="Q202" s="3"/>
      <c r="R202" s="3"/>
      <c r="S202" s="3"/>
      <c r="T202" s="3"/>
      <c r="U202" s="9"/>
      <c r="V202" s="9"/>
      <c r="W202" s="9"/>
      <c r="X202" s="9"/>
      <c r="Y202" s="9"/>
      <c r="Z202" s="9"/>
      <c r="AA202" s="9"/>
    </row>
    <row r="203" spans="1:28" ht="15" thickBot="1" x14ac:dyDescent="0.25">
      <c r="A203" s="3"/>
      <c r="B203" s="230"/>
      <c r="C203" s="235">
        <v>2</v>
      </c>
      <c r="D203" s="235" t="s">
        <v>310</v>
      </c>
      <c r="E203" s="235"/>
      <c r="F203" s="235"/>
      <c r="G203" s="235"/>
      <c r="H203" s="232"/>
      <c r="I203" s="232"/>
      <c r="J203" s="232"/>
      <c r="K203" s="232"/>
      <c r="L203" s="232"/>
      <c r="M203" s="232"/>
      <c r="N203" s="232"/>
      <c r="O203" s="232"/>
      <c r="P203" s="232"/>
      <c r="Q203" s="232"/>
      <c r="R203" s="232"/>
      <c r="S203" s="232"/>
      <c r="T203" s="232"/>
      <c r="U203" s="233"/>
      <c r="V203" s="233"/>
      <c r="W203" s="233"/>
      <c r="X203" s="233"/>
      <c r="Y203" s="233"/>
      <c r="Z203" s="233"/>
      <c r="AA203" s="233"/>
    </row>
    <row r="204" spans="1:28" ht="4.2" customHeight="1" thickTop="1" x14ac:dyDescent="0.2">
      <c r="A204" s="3"/>
      <c r="B204" s="115"/>
      <c r="C204" s="107"/>
      <c r="D204" s="104"/>
      <c r="E204" s="104"/>
      <c r="F204" s="104"/>
      <c r="G204" s="104"/>
      <c r="H204" s="105"/>
      <c r="I204" s="105"/>
      <c r="J204" s="105"/>
      <c r="K204" s="105"/>
      <c r="L204" s="105"/>
      <c r="M204" s="105"/>
      <c r="N204" s="105"/>
      <c r="O204" s="105"/>
      <c r="P204" s="105"/>
      <c r="Q204" s="105"/>
      <c r="R204" s="105"/>
      <c r="S204" s="105"/>
      <c r="T204" s="105"/>
      <c r="U204" s="112"/>
      <c r="V204" s="112"/>
      <c r="W204" s="112"/>
      <c r="X204" s="112"/>
      <c r="Y204" s="112"/>
      <c r="Z204" s="112"/>
      <c r="AA204" s="112"/>
    </row>
    <row r="205" spans="1:28" ht="14.4" x14ac:dyDescent="0.2">
      <c r="A205" s="3"/>
      <c r="B205" s="116"/>
      <c r="C205" s="390" t="s">
        <v>287</v>
      </c>
      <c r="D205" s="57" t="s">
        <v>473</v>
      </c>
      <c r="E205" s="57"/>
      <c r="F205" s="57"/>
      <c r="G205" s="32"/>
      <c r="H205" s="11"/>
      <c r="I205" s="11"/>
      <c r="J205" s="11"/>
      <c r="K205" s="11"/>
      <c r="L205" s="11"/>
      <c r="M205" s="11"/>
      <c r="N205" s="11"/>
      <c r="O205" s="11"/>
      <c r="P205" s="11"/>
      <c r="Q205" s="11"/>
      <c r="R205" s="11"/>
      <c r="S205" s="11"/>
      <c r="T205" s="11"/>
      <c r="U205" s="15"/>
      <c r="V205" s="15"/>
      <c r="W205" s="15"/>
      <c r="X205" s="15"/>
      <c r="Y205" s="15"/>
      <c r="Z205" s="15"/>
      <c r="AA205" s="15"/>
    </row>
    <row r="206" spans="1:28" ht="14.4" x14ac:dyDescent="0.2">
      <c r="A206" s="3"/>
      <c r="B206" s="117"/>
      <c r="C206" s="390" t="s">
        <v>305</v>
      </c>
      <c r="D206" s="57" t="s">
        <v>406</v>
      </c>
      <c r="E206" s="57"/>
      <c r="F206" s="57"/>
      <c r="G206" s="32"/>
      <c r="H206" s="11"/>
      <c r="I206" s="11"/>
      <c r="J206" s="11"/>
      <c r="K206" s="11"/>
      <c r="L206" s="11"/>
      <c r="M206" s="11"/>
      <c r="N206" s="11"/>
      <c r="O206" s="11"/>
      <c r="P206" s="11"/>
      <c r="Q206" s="11"/>
      <c r="R206" s="11"/>
      <c r="S206" s="11"/>
      <c r="T206" s="11"/>
      <c r="U206" s="15"/>
      <c r="V206" s="15"/>
      <c r="W206" s="15"/>
      <c r="X206" s="15"/>
      <c r="Y206" s="15"/>
      <c r="Z206" s="15"/>
      <c r="AA206" s="15"/>
    </row>
    <row r="207" spans="1:28" ht="14.4" x14ac:dyDescent="0.2">
      <c r="A207" s="3"/>
      <c r="B207" s="117"/>
      <c r="C207" s="390" t="s">
        <v>305</v>
      </c>
      <c r="D207" s="57" t="s">
        <v>407</v>
      </c>
      <c r="E207" s="57"/>
      <c r="F207" s="57"/>
      <c r="G207" s="32"/>
      <c r="H207" s="11"/>
      <c r="I207" s="11"/>
      <c r="J207" s="11"/>
      <c r="K207" s="11"/>
      <c r="L207" s="11"/>
      <c r="M207" s="11"/>
      <c r="N207" s="11"/>
      <c r="O207" s="11"/>
      <c r="P207" s="11"/>
      <c r="Q207" s="11"/>
      <c r="R207" s="11"/>
      <c r="S207" s="11"/>
      <c r="T207" s="11"/>
      <c r="U207" s="15"/>
      <c r="V207" s="15"/>
      <c r="W207" s="15"/>
      <c r="X207" s="15"/>
      <c r="Y207" s="15"/>
      <c r="Z207" s="15"/>
      <c r="AA207" s="15"/>
    </row>
    <row r="208" spans="1:28" ht="14.4" x14ac:dyDescent="0.2">
      <c r="A208" s="3"/>
      <c r="B208" s="117"/>
      <c r="C208" s="157" t="s">
        <v>306</v>
      </c>
      <c r="D208" s="57" t="s">
        <v>559</v>
      </c>
      <c r="E208" s="57"/>
      <c r="F208" s="57"/>
      <c r="G208" s="11"/>
      <c r="H208" s="11"/>
      <c r="I208" s="11"/>
      <c r="J208" s="11"/>
      <c r="K208" s="11"/>
      <c r="L208" s="11"/>
      <c r="M208" s="11"/>
      <c r="N208" s="11"/>
      <c r="O208" s="11"/>
      <c r="P208" s="11"/>
      <c r="Q208" s="11"/>
      <c r="R208" s="11"/>
      <c r="S208" s="11"/>
      <c r="T208" s="11"/>
      <c r="U208" s="15"/>
      <c r="V208" s="15"/>
      <c r="W208" s="15"/>
      <c r="X208" s="15"/>
      <c r="Y208" s="15"/>
      <c r="Z208" s="15"/>
      <c r="AA208" s="15"/>
    </row>
    <row r="209" spans="1:27" ht="14.4" x14ac:dyDescent="0.2">
      <c r="A209" s="3"/>
      <c r="B209" s="117"/>
      <c r="C209" s="527" t="s">
        <v>77</v>
      </c>
      <c r="D209" s="57" t="s">
        <v>408</v>
      </c>
      <c r="E209" s="57"/>
      <c r="F209" s="57"/>
      <c r="G209" s="11"/>
      <c r="H209" s="11"/>
      <c r="I209" s="11"/>
      <c r="J209" s="11"/>
      <c r="K209" s="11"/>
      <c r="L209" s="11"/>
      <c r="M209" s="11"/>
      <c r="N209" s="11"/>
      <c r="O209" s="11"/>
      <c r="P209" s="11"/>
      <c r="Q209" s="11"/>
      <c r="R209" s="11"/>
      <c r="S209" s="11"/>
      <c r="T209" s="11"/>
      <c r="U209" s="15"/>
      <c r="V209" s="15"/>
      <c r="W209" s="15"/>
      <c r="X209" s="15"/>
      <c r="Y209" s="15"/>
      <c r="Z209" s="15"/>
      <c r="AA209" s="15"/>
    </row>
    <row r="210" spans="1:27" ht="14.4" x14ac:dyDescent="0.2">
      <c r="A210" s="3"/>
      <c r="B210" s="117"/>
      <c r="C210" s="527" t="s">
        <v>77</v>
      </c>
      <c r="D210" s="57" t="s">
        <v>409</v>
      </c>
      <c r="E210" s="57"/>
      <c r="F210" s="57"/>
      <c r="G210" s="11"/>
      <c r="H210" s="11"/>
      <c r="I210" s="11"/>
      <c r="J210" s="11"/>
      <c r="K210" s="11"/>
      <c r="L210" s="11"/>
      <c r="M210" s="11"/>
      <c r="N210" s="11"/>
      <c r="O210" s="11"/>
      <c r="P210" s="11"/>
      <c r="Q210" s="11"/>
      <c r="R210" s="11"/>
      <c r="S210" s="11"/>
      <c r="T210" s="11"/>
      <c r="U210" s="15"/>
      <c r="V210" s="15"/>
      <c r="W210" s="15"/>
      <c r="X210" s="15"/>
      <c r="Y210" s="15"/>
      <c r="Z210" s="15"/>
      <c r="AA210" s="15"/>
    </row>
    <row r="211" spans="1:27" ht="14.4" x14ac:dyDescent="0.2">
      <c r="A211" s="3"/>
      <c r="B211" s="117"/>
      <c r="C211" s="527" t="s">
        <v>77</v>
      </c>
      <c r="D211" s="57" t="s">
        <v>558</v>
      </c>
      <c r="E211" s="57"/>
      <c r="F211" s="57"/>
      <c r="G211" s="11"/>
      <c r="H211" s="11"/>
      <c r="I211" s="11"/>
      <c r="J211" s="11"/>
      <c r="K211" s="11"/>
      <c r="L211" s="11"/>
      <c r="M211" s="11"/>
      <c r="N211" s="11"/>
      <c r="O211" s="11"/>
      <c r="P211" s="11"/>
      <c r="Q211" s="11"/>
      <c r="R211" s="11"/>
      <c r="S211" s="11"/>
      <c r="T211" s="11"/>
      <c r="U211" s="15"/>
      <c r="V211" s="15"/>
      <c r="W211" s="15"/>
      <c r="X211" s="15"/>
      <c r="Y211" s="15"/>
      <c r="Z211" s="15"/>
      <c r="AA211" s="15"/>
    </row>
    <row r="212" spans="1:27" ht="14.4" x14ac:dyDescent="0.2">
      <c r="A212" s="3"/>
      <c r="B212" s="117"/>
      <c r="C212" s="392" t="s">
        <v>447</v>
      </c>
      <c r="D212" s="57" t="s">
        <v>423</v>
      </c>
      <c r="E212" s="57"/>
      <c r="F212" s="57"/>
      <c r="G212" s="11"/>
      <c r="H212" s="11"/>
      <c r="I212" s="11"/>
      <c r="J212" s="11"/>
      <c r="K212" s="11"/>
      <c r="L212" s="11"/>
      <c r="M212" s="11"/>
      <c r="N212" s="11"/>
      <c r="O212" s="11"/>
      <c r="P212" s="11"/>
      <c r="Q212" s="11"/>
      <c r="R212" s="11"/>
      <c r="S212" s="11"/>
      <c r="T212" s="11"/>
      <c r="U212" s="15"/>
      <c r="V212" s="15"/>
      <c r="W212" s="15"/>
      <c r="X212" s="15"/>
      <c r="Y212" s="15"/>
      <c r="Z212" s="15"/>
      <c r="AA212" s="15"/>
    </row>
    <row r="213" spans="1:27" ht="14.4" x14ac:dyDescent="0.2">
      <c r="A213" s="3"/>
      <c r="B213" s="117"/>
      <c r="C213" s="391" t="s">
        <v>255</v>
      </c>
      <c r="D213" s="57" t="s">
        <v>422</v>
      </c>
      <c r="E213" s="57"/>
      <c r="F213" s="57"/>
      <c r="G213" s="11"/>
      <c r="H213" s="11"/>
      <c r="I213" s="11"/>
      <c r="J213" s="11"/>
      <c r="K213" s="11"/>
      <c r="L213" s="11"/>
      <c r="M213" s="11"/>
      <c r="N213" s="11"/>
      <c r="O213" s="11"/>
      <c r="P213" s="11"/>
      <c r="Q213" s="11"/>
      <c r="R213" s="11"/>
      <c r="S213" s="11"/>
      <c r="T213" s="11"/>
      <c r="U213" s="15"/>
      <c r="V213" s="15"/>
      <c r="W213" s="15"/>
      <c r="X213" s="15"/>
      <c r="Y213" s="15"/>
      <c r="Z213" s="15"/>
      <c r="AA213" s="15"/>
    </row>
    <row r="214" spans="1:27" ht="14.4" x14ac:dyDescent="0.2">
      <c r="A214" s="3"/>
      <c r="B214" s="117"/>
      <c r="C214" s="392" t="s">
        <v>448</v>
      </c>
      <c r="D214" s="57" t="s">
        <v>560</v>
      </c>
      <c r="E214" s="57"/>
      <c r="F214" s="57"/>
      <c r="G214" s="11"/>
      <c r="H214" s="11"/>
      <c r="I214" s="11"/>
      <c r="J214" s="11"/>
      <c r="K214" s="11"/>
      <c r="L214" s="11"/>
      <c r="M214" s="11"/>
      <c r="N214" s="11"/>
      <c r="O214" s="11"/>
      <c r="P214" s="11"/>
      <c r="Q214" s="11"/>
      <c r="R214" s="11"/>
      <c r="S214" s="11"/>
      <c r="T214" s="11"/>
      <c r="U214" s="15"/>
      <c r="V214" s="15"/>
      <c r="W214" s="15"/>
      <c r="X214" s="15"/>
      <c r="Y214" s="15"/>
      <c r="Z214" s="15"/>
      <c r="AA214" s="15"/>
    </row>
    <row r="215" spans="1:27" ht="14.4" x14ac:dyDescent="0.2">
      <c r="A215" s="3"/>
      <c r="B215" s="117"/>
      <c r="C215" s="392" t="s">
        <v>448</v>
      </c>
      <c r="D215" s="57" t="s">
        <v>561</v>
      </c>
      <c r="E215" s="57"/>
      <c r="F215" s="57"/>
      <c r="G215" s="11"/>
      <c r="H215" s="11"/>
      <c r="I215" s="11"/>
      <c r="J215" s="11"/>
      <c r="K215" s="11"/>
      <c r="L215" s="11"/>
      <c r="M215" s="11"/>
      <c r="N215" s="11"/>
      <c r="O215" s="11"/>
      <c r="P215" s="11"/>
      <c r="Q215" s="11"/>
      <c r="R215" s="11"/>
      <c r="S215" s="11"/>
      <c r="T215" s="11"/>
      <c r="U215" s="15"/>
      <c r="V215" s="15"/>
      <c r="W215" s="15"/>
      <c r="X215" s="15"/>
      <c r="Y215" s="15"/>
      <c r="Z215" s="15"/>
      <c r="AA215" s="15"/>
    </row>
    <row r="216" spans="1:27" ht="14.4" x14ac:dyDescent="0.2">
      <c r="A216" s="3"/>
      <c r="B216" s="117"/>
      <c r="C216" s="381" t="s">
        <v>256</v>
      </c>
      <c r="D216" s="57" t="s">
        <v>533</v>
      </c>
      <c r="E216" s="57"/>
      <c r="F216" s="57"/>
      <c r="G216" s="11"/>
      <c r="H216" s="11"/>
      <c r="I216" s="11"/>
      <c r="J216" s="11"/>
      <c r="K216" s="11"/>
      <c r="L216" s="11"/>
      <c r="M216" s="11"/>
      <c r="N216" s="11"/>
      <c r="O216" s="11"/>
      <c r="P216" s="11"/>
      <c r="Q216" s="11"/>
      <c r="R216" s="11"/>
      <c r="S216" s="11"/>
      <c r="T216" s="11"/>
      <c r="U216" s="15"/>
      <c r="V216" s="15"/>
      <c r="W216" s="15"/>
      <c r="X216" s="15"/>
      <c r="Y216" s="15"/>
      <c r="Z216" s="15"/>
      <c r="AA216" s="15"/>
    </row>
    <row r="217" spans="1:27" ht="14.4" x14ac:dyDescent="0.2">
      <c r="A217" s="3"/>
      <c r="B217" s="117"/>
      <c r="C217" s="381" t="s">
        <v>256</v>
      </c>
      <c r="D217" s="57" t="s">
        <v>530</v>
      </c>
      <c r="E217" s="57"/>
      <c r="F217" s="57"/>
      <c r="G217" s="11"/>
      <c r="H217" s="11"/>
      <c r="I217" s="11"/>
      <c r="J217" s="11"/>
      <c r="K217" s="11"/>
      <c r="L217" s="11"/>
      <c r="M217" s="11"/>
      <c r="N217" s="11"/>
      <c r="O217" s="11"/>
      <c r="P217" s="11"/>
      <c r="Q217" s="11"/>
      <c r="R217" s="11"/>
      <c r="S217" s="11"/>
      <c r="T217" s="11"/>
      <c r="U217" s="15"/>
      <c r="V217" s="15"/>
      <c r="W217" s="15"/>
      <c r="X217" s="15"/>
      <c r="Y217" s="15"/>
      <c r="Z217" s="15"/>
      <c r="AA217" s="15"/>
    </row>
    <row r="218" spans="1:27" ht="14.25" customHeight="1" x14ac:dyDescent="0.2">
      <c r="A218" s="3"/>
      <c r="B218" s="117"/>
      <c r="C218" s="380" t="s">
        <v>307</v>
      </c>
      <c r="D218" s="57" t="s">
        <v>547</v>
      </c>
      <c r="E218" s="57"/>
      <c r="F218" s="57"/>
      <c r="G218" s="11"/>
      <c r="H218" s="11"/>
      <c r="I218" s="11"/>
      <c r="J218" s="11"/>
      <c r="K218" s="11"/>
      <c r="L218" s="11"/>
      <c r="M218" s="11"/>
      <c r="N218" s="11"/>
      <c r="O218" s="11"/>
      <c r="P218" s="11"/>
      <c r="Q218" s="11"/>
      <c r="R218" s="11"/>
      <c r="S218" s="11"/>
      <c r="T218" s="11"/>
      <c r="U218" s="15"/>
      <c r="V218" s="15"/>
      <c r="W218" s="15"/>
      <c r="X218" s="15"/>
      <c r="Y218" s="15"/>
      <c r="Z218" s="15"/>
      <c r="AA218" s="15"/>
    </row>
    <row r="219" spans="1:27" ht="14.25" customHeight="1" x14ac:dyDescent="0.2">
      <c r="A219" s="3"/>
      <c r="B219" s="117"/>
      <c r="C219" s="157" t="s">
        <v>309</v>
      </c>
      <c r="D219" s="802" t="s">
        <v>546</v>
      </c>
      <c r="E219" s="802"/>
      <c r="F219" s="802"/>
      <c r="G219" s="802"/>
      <c r="H219" s="802"/>
      <c r="I219" s="802"/>
      <c r="J219" s="802"/>
      <c r="K219" s="802"/>
      <c r="L219" s="802"/>
      <c r="M219" s="802"/>
      <c r="N219" s="802"/>
      <c r="O219" s="802"/>
      <c r="P219" s="802"/>
      <c r="Q219" s="802"/>
      <c r="R219" s="802"/>
      <c r="S219" s="802"/>
      <c r="T219" s="802"/>
      <c r="U219" s="802"/>
      <c r="V219" s="802"/>
      <c r="W219" s="802"/>
      <c r="X219" s="802"/>
      <c r="Y219" s="15"/>
      <c r="Z219" s="15"/>
      <c r="AA219" s="15"/>
    </row>
    <row r="220" spans="1:27" ht="14.4" x14ac:dyDescent="0.2">
      <c r="A220" s="3"/>
      <c r="B220" s="117"/>
      <c r="C220" s="783" t="s">
        <v>432</v>
      </c>
      <c r="D220" s="57" t="s">
        <v>433</v>
      </c>
      <c r="E220" s="57"/>
      <c r="F220" s="57"/>
      <c r="G220" s="11"/>
      <c r="H220" s="11"/>
      <c r="I220" s="11"/>
      <c r="J220" s="11"/>
      <c r="K220" s="11"/>
      <c r="L220" s="11"/>
      <c r="M220" s="11"/>
      <c r="N220" s="11"/>
      <c r="O220" s="11"/>
      <c r="P220" s="11"/>
      <c r="Q220" s="11"/>
      <c r="R220" s="11"/>
      <c r="S220" s="11"/>
      <c r="T220" s="11"/>
      <c r="U220" s="15"/>
      <c r="V220" s="15"/>
      <c r="W220" s="15"/>
      <c r="X220" s="15"/>
      <c r="Y220" s="15"/>
      <c r="Z220" s="15"/>
      <c r="AA220" s="15"/>
    </row>
    <row r="221" spans="1:27" ht="14.4" x14ac:dyDescent="0.2">
      <c r="A221" s="3"/>
      <c r="B221" s="117"/>
      <c r="C221" s="783"/>
      <c r="D221" s="57" t="s">
        <v>474</v>
      </c>
      <c r="E221" s="57"/>
      <c r="F221" s="57"/>
      <c r="G221" s="11"/>
      <c r="H221" s="11"/>
      <c r="I221" s="11"/>
      <c r="J221" s="11"/>
      <c r="K221" s="11"/>
      <c r="L221" s="11"/>
      <c r="M221" s="11"/>
      <c r="N221" s="11"/>
      <c r="O221" s="11"/>
      <c r="P221" s="11"/>
      <c r="Q221" s="11"/>
      <c r="R221" s="11"/>
      <c r="S221" s="11"/>
      <c r="T221" s="11"/>
      <c r="U221" s="15"/>
      <c r="V221" s="15"/>
      <c r="W221" s="15"/>
      <c r="X221" s="15"/>
      <c r="Y221" s="15"/>
      <c r="Z221" s="15"/>
      <c r="AA221" s="15"/>
    </row>
    <row r="222" spans="1:27" ht="14.4" x14ac:dyDescent="0.2">
      <c r="A222" s="3"/>
      <c r="B222" s="117"/>
      <c r="C222" s="393" t="s">
        <v>308</v>
      </c>
      <c r="D222" s="57" t="s">
        <v>562</v>
      </c>
      <c r="E222" s="57"/>
      <c r="F222" s="57"/>
      <c r="G222" s="11"/>
      <c r="H222" s="11"/>
      <c r="I222" s="11"/>
      <c r="J222" s="11"/>
      <c r="K222" s="11"/>
      <c r="L222" s="11"/>
      <c r="M222" s="11"/>
      <c r="N222" s="11"/>
      <c r="O222" s="11"/>
      <c r="P222" s="11"/>
      <c r="Q222" s="11"/>
      <c r="R222" s="11"/>
      <c r="S222" s="11"/>
      <c r="T222" s="11"/>
      <c r="U222" s="15"/>
      <c r="V222" s="15"/>
      <c r="W222" s="15"/>
      <c r="X222" s="15"/>
      <c r="Y222" s="15"/>
      <c r="Z222" s="15"/>
      <c r="AA222" s="15"/>
    </row>
    <row r="223" spans="1:27" ht="13.95" customHeight="1" x14ac:dyDescent="0.2">
      <c r="A223" s="3"/>
      <c r="B223" s="117"/>
      <c r="C223" s="529" t="s">
        <v>115</v>
      </c>
      <c r="D223" s="57" t="s">
        <v>415</v>
      </c>
      <c r="E223" s="57"/>
      <c r="F223" s="57"/>
      <c r="G223" s="11"/>
      <c r="H223" s="11"/>
      <c r="I223" s="11"/>
      <c r="J223" s="11"/>
      <c r="K223" s="11"/>
      <c r="L223" s="11"/>
      <c r="M223" s="11"/>
      <c r="N223" s="11"/>
      <c r="O223" s="11"/>
      <c r="P223" s="11"/>
      <c r="Q223" s="11"/>
      <c r="R223" s="11"/>
      <c r="S223" s="11"/>
      <c r="T223" s="11"/>
      <c r="U223" s="15"/>
      <c r="V223" s="15"/>
      <c r="W223" s="15"/>
      <c r="X223" s="15"/>
      <c r="Y223" s="15"/>
      <c r="Z223" s="15"/>
      <c r="AA223" s="15"/>
    </row>
    <row r="224" spans="1:27" ht="13.95" customHeight="1" x14ac:dyDescent="0.2">
      <c r="A224" s="3"/>
      <c r="B224" s="118"/>
      <c r="C224" s="394"/>
      <c r="D224" s="57">
        <f>$G$67</f>
        <v>0</v>
      </c>
      <c r="E224" s="57"/>
      <c r="F224" s="57"/>
      <c r="G224" s="11"/>
      <c r="H224" s="11"/>
      <c r="I224" s="11"/>
      <c r="J224" s="11"/>
      <c r="K224" s="11"/>
      <c r="L224" s="11"/>
      <c r="M224" s="11"/>
      <c r="N224" s="11"/>
      <c r="O224" s="11"/>
      <c r="P224" s="11"/>
      <c r="Q224" s="11"/>
      <c r="R224" s="11"/>
      <c r="S224" s="11"/>
      <c r="T224" s="11"/>
      <c r="U224" s="15"/>
      <c r="V224" s="15"/>
      <c r="W224" s="15"/>
      <c r="X224" s="15"/>
      <c r="Y224" s="15"/>
      <c r="Z224" s="15"/>
      <c r="AA224" s="15"/>
    </row>
    <row r="225" spans="1:28" ht="13.95" customHeight="1" x14ac:dyDescent="0.2">
      <c r="A225" s="3"/>
      <c r="B225" s="118"/>
      <c r="C225" s="394"/>
      <c r="D225" s="57">
        <f>$G$68</f>
        <v>0</v>
      </c>
      <c r="E225" s="57"/>
      <c r="F225" s="57"/>
      <c r="G225" s="11"/>
      <c r="H225" s="11"/>
      <c r="I225" s="11"/>
      <c r="J225" s="11"/>
      <c r="K225" s="11"/>
      <c r="L225" s="11"/>
      <c r="M225" s="11"/>
      <c r="N225" s="11"/>
      <c r="O225" s="11"/>
      <c r="P225" s="11"/>
      <c r="Q225" s="11"/>
      <c r="R225" s="11"/>
      <c r="S225" s="11"/>
      <c r="T225" s="11"/>
      <c r="U225" s="15"/>
      <c r="V225" s="15"/>
      <c r="W225" s="15"/>
      <c r="X225" s="15"/>
      <c r="Y225" s="15"/>
      <c r="Z225" s="15"/>
      <c r="AA225" s="15"/>
      <c r="AB225" s="139"/>
    </row>
    <row r="226" spans="1:28" s="139" customFormat="1" ht="4.2" customHeight="1" thickBot="1" x14ac:dyDescent="0.25">
      <c r="A226" s="6"/>
      <c r="B226" s="91"/>
      <c r="C226" s="135"/>
      <c r="D226" s="47"/>
      <c r="E226" s="47"/>
      <c r="F226" s="47"/>
      <c r="G226" s="83"/>
      <c r="H226" s="83"/>
      <c r="I226" s="83"/>
      <c r="J226" s="83"/>
      <c r="K226" s="83"/>
      <c r="L226" s="83"/>
      <c r="M226" s="83"/>
      <c r="N226" s="83"/>
      <c r="O226" s="83"/>
      <c r="P226" s="83"/>
      <c r="Q226" s="83"/>
      <c r="R226" s="83"/>
      <c r="S226" s="83"/>
      <c r="T226" s="83"/>
      <c r="U226" s="81"/>
      <c r="V226" s="81"/>
      <c r="W226" s="81"/>
      <c r="X226" s="81"/>
      <c r="Y226" s="81"/>
      <c r="Z226" s="81"/>
      <c r="AA226" s="81"/>
    </row>
    <row r="227" spans="1:28" s="139" customFormat="1" ht="4.95" customHeight="1" x14ac:dyDescent="0.2">
      <c r="A227" s="144"/>
      <c r="B227" s="6"/>
      <c r="C227" s="136"/>
      <c r="D227" s="64"/>
      <c r="E227" s="64"/>
      <c r="F227" s="64"/>
      <c r="G227" s="6"/>
      <c r="H227" s="6"/>
      <c r="I227" s="6"/>
      <c r="J227" s="6"/>
      <c r="K227" s="6"/>
      <c r="L227" s="6"/>
      <c r="M227" s="6"/>
      <c r="N227" s="6"/>
      <c r="O227" s="6"/>
      <c r="P227" s="6"/>
      <c r="Q227" s="6"/>
      <c r="R227" s="6"/>
      <c r="S227" s="6"/>
      <c r="T227" s="6"/>
      <c r="U227" s="16"/>
      <c r="V227" s="16"/>
      <c r="W227" s="16"/>
      <c r="X227" s="16"/>
      <c r="Y227" s="16"/>
      <c r="Z227" s="16"/>
      <c r="AA227" s="16"/>
      <c r="AB227" s="5"/>
    </row>
    <row r="228" spans="1:28" ht="13.95" hidden="1" customHeight="1" thickBot="1" x14ac:dyDescent="0.25">
      <c r="A228" s="3"/>
      <c r="B228" s="151"/>
      <c r="C228" s="142">
        <v>2</v>
      </c>
      <c r="D228" s="143" t="s">
        <v>119</v>
      </c>
      <c r="E228" s="143"/>
      <c r="F228" s="143"/>
      <c r="G228" s="142"/>
      <c r="H228" s="140"/>
      <c r="I228" s="140"/>
      <c r="J228" s="140"/>
      <c r="K228" s="140"/>
      <c r="L228" s="140"/>
      <c r="M228" s="140"/>
      <c r="N228" s="140"/>
      <c r="O228" s="140"/>
      <c r="P228" s="140"/>
      <c r="Q228" s="140"/>
      <c r="R228" s="140"/>
      <c r="S228" s="140"/>
      <c r="T228" s="140"/>
      <c r="U228" s="141"/>
      <c r="V228" s="141"/>
      <c r="W228" s="141"/>
      <c r="X228" s="141"/>
      <c r="Y228" s="141"/>
      <c r="Z228" s="141"/>
      <c r="AA228" s="141"/>
    </row>
    <row r="229" spans="1:28" ht="4.2" hidden="1" customHeight="1" thickTop="1" x14ac:dyDescent="0.2">
      <c r="A229" s="3"/>
      <c r="B229" s="152"/>
      <c r="C229" s="146"/>
      <c r="D229" s="145"/>
      <c r="E229" s="145"/>
      <c r="F229" s="145"/>
      <c r="G229" s="146"/>
      <c r="H229" s="147"/>
      <c r="I229" s="147"/>
      <c r="J229" s="147"/>
      <c r="K229" s="147"/>
      <c r="L229" s="147"/>
      <c r="M229" s="147"/>
      <c r="N229" s="147"/>
      <c r="O229" s="147"/>
      <c r="P229" s="147"/>
      <c r="Q229" s="147"/>
      <c r="R229" s="147"/>
      <c r="S229" s="147"/>
      <c r="T229" s="147"/>
      <c r="U229" s="148"/>
      <c r="V229" s="148"/>
      <c r="W229" s="148"/>
      <c r="X229" s="148"/>
      <c r="Y229" s="148"/>
      <c r="Z229" s="148"/>
      <c r="AA229" s="148"/>
    </row>
    <row r="230" spans="1:28" ht="14.7" hidden="1" customHeight="1" x14ac:dyDescent="0.2">
      <c r="A230" s="3"/>
      <c r="B230" s="88"/>
      <c r="C230" s="149" t="s">
        <v>79</v>
      </c>
      <c r="D230" s="158" t="str">
        <f>$T69</f>
        <v>2名以上雇用</v>
      </c>
      <c r="E230" s="158"/>
      <c r="F230" s="158"/>
      <c r="G230" s="11"/>
      <c r="H230" s="11"/>
      <c r="I230" s="11"/>
      <c r="J230" s="11"/>
      <c r="K230" s="11"/>
      <c r="L230" s="11"/>
      <c r="M230" s="11"/>
      <c r="N230" s="11"/>
      <c r="O230" s="11"/>
      <c r="P230" s="11"/>
      <c r="Q230" s="11"/>
      <c r="R230" s="11"/>
      <c r="S230" s="11"/>
      <c r="T230" s="11"/>
      <c r="U230" s="15"/>
      <c r="V230" s="15"/>
      <c r="W230" s="15"/>
      <c r="X230" s="15"/>
      <c r="Y230" s="15"/>
      <c r="Z230" s="15"/>
      <c r="AA230" s="15"/>
    </row>
    <row r="231" spans="1:28" ht="14.7" hidden="1" customHeight="1" x14ac:dyDescent="0.2">
      <c r="A231" s="3"/>
      <c r="B231" s="89"/>
      <c r="C231" s="149" t="s">
        <v>79</v>
      </c>
      <c r="D231" s="158" t="str">
        <f>$T70</f>
        <v>1名雇用</v>
      </c>
      <c r="E231" s="158"/>
      <c r="F231" s="158"/>
      <c r="G231" s="11"/>
      <c r="H231" s="11"/>
      <c r="I231" s="11"/>
      <c r="J231" s="11"/>
      <c r="K231" s="11"/>
      <c r="L231" s="11"/>
      <c r="M231" s="11"/>
      <c r="N231" s="11"/>
      <c r="O231" s="11"/>
      <c r="P231" s="11"/>
      <c r="Q231" s="11"/>
      <c r="R231" s="11"/>
      <c r="S231" s="11"/>
      <c r="T231" s="11"/>
      <c r="U231" s="15"/>
      <c r="V231" s="15"/>
      <c r="W231" s="15"/>
      <c r="X231" s="15"/>
      <c r="Y231" s="15"/>
      <c r="Z231" s="15"/>
      <c r="AA231" s="15"/>
    </row>
    <row r="232" spans="1:28" ht="14.7" hidden="1" customHeight="1" x14ac:dyDescent="0.2">
      <c r="A232" s="3"/>
      <c r="B232" s="89"/>
      <c r="C232" s="149" t="s">
        <v>79</v>
      </c>
      <c r="D232" s="158" t="str">
        <f>$T71</f>
        <v>上記以外</v>
      </c>
      <c r="E232" s="158"/>
      <c r="F232" s="158"/>
      <c r="G232" s="11"/>
      <c r="H232" s="11"/>
      <c r="I232" s="11"/>
      <c r="J232" s="11"/>
      <c r="K232" s="11"/>
      <c r="L232" s="11"/>
      <c r="M232" s="11"/>
      <c r="N232" s="11"/>
      <c r="O232" s="11"/>
      <c r="P232" s="11"/>
      <c r="Q232" s="11"/>
      <c r="R232" s="11"/>
      <c r="S232" s="11"/>
      <c r="T232" s="11"/>
      <c r="U232" s="15"/>
      <c r="V232" s="15"/>
      <c r="W232" s="15"/>
      <c r="X232" s="15"/>
      <c r="Y232" s="15"/>
      <c r="Z232" s="15"/>
      <c r="AA232" s="15"/>
    </row>
    <row r="233" spans="1:28" ht="14.7" hidden="1" customHeight="1" x14ac:dyDescent="0.2">
      <c r="A233" s="3"/>
      <c r="B233" s="89"/>
      <c r="C233" s="149" t="s">
        <v>79</v>
      </c>
      <c r="D233" s="158">
        <f>$G72</f>
        <v>0</v>
      </c>
      <c r="E233" s="158"/>
      <c r="F233" s="158"/>
      <c r="G233" s="11"/>
      <c r="H233" s="11"/>
      <c r="I233" s="11"/>
      <c r="J233" s="11"/>
      <c r="K233" s="11"/>
      <c r="L233" s="11"/>
      <c r="M233" s="11"/>
      <c r="N233" s="11"/>
      <c r="O233" s="11"/>
      <c r="P233" s="11"/>
      <c r="Q233" s="11"/>
      <c r="R233" s="11"/>
      <c r="S233" s="11"/>
      <c r="T233" s="11"/>
      <c r="U233" s="15"/>
      <c r="V233" s="15"/>
      <c r="W233" s="15"/>
      <c r="X233" s="15"/>
      <c r="Y233" s="15"/>
      <c r="Z233" s="15"/>
      <c r="AA233" s="15"/>
    </row>
    <row r="234" spans="1:28" ht="14.7" hidden="1" customHeight="1" x14ac:dyDescent="0.2">
      <c r="A234" s="3"/>
      <c r="B234" s="90"/>
      <c r="C234" s="149" t="s">
        <v>79</v>
      </c>
      <c r="D234" s="158">
        <f>$G73</f>
        <v>0</v>
      </c>
      <c r="E234" s="158"/>
      <c r="F234" s="158"/>
      <c r="G234" s="11"/>
      <c r="H234" s="11"/>
      <c r="I234" s="11"/>
      <c r="J234" s="11"/>
      <c r="K234" s="11"/>
      <c r="L234" s="11"/>
      <c r="M234" s="11"/>
      <c r="N234" s="11"/>
      <c r="O234" s="11"/>
      <c r="P234" s="11"/>
      <c r="Q234" s="11"/>
      <c r="R234" s="11"/>
      <c r="S234" s="11"/>
      <c r="T234" s="11"/>
      <c r="U234" s="15"/>
      <c r="V234" s="15"/>
      <c r="W234" s="15"/>
      <c r="X234" s="15"/>
      <c r="Y234" s="15"/>
      <c r="Z234" s="15"/>
      <c r="AA234" s="15"/>
      <c r="AB234" s="96"/>
    </row>
    <row r="235" spans="1:28" s="96" customFormat="1" ht="4.2" hidden="1" customHeight="1" thickBot="1" x14ac:dyDescent="0.25">
      <c r="A235" s="3"/>
      <c r="B235" s="91"/>
      <c r="C235" s="150"/>
      <c r="D235" s="81"/>
      <c r="E235" s="81"/>
      <c r="F235" s="81"/>
      <c r="G235" s="83"/>
      <c r="H235" s="83"/>
      <c r="I235" s="83"/>
      <c r="J235" s="83"/>
      <c r="K235" s="83"/>
      <c r="L235" s="83"/>
      <c r="M235" s="83"/>
      <c r="N235" s="83"/>
      <c r="O235" s="83"/>
      <c r="P235" s="83"/>
      <c r="Q235" s="83"/>
      <c r="R235" s="83"/>
      <c r="S235" s="83"/>
      <c r="T235" s="83"/>
      <c r="U235" s="81"/>
      <c r="V235" s="81"/>
      <c r="W235" s="81"/>
      <c r="X235" s="81"/>
      <c r="Y235" s="81"/>
      <c r="Z235" s="81"/>
      <c r="AA235" s="81"/>
    </row>
    <row r="236" spans="1:28" s="96" customFormat="1" ht="4.95" hidden="1" customHeight="1" x14ac:dyDescent="0.2">
      <c r="A236" s="7"/>
      <c r="B236" s="6"/>
      <c r="C236" s="3"/>
      <c r="D236" s="9"/>
      <c r="E236" s="9"/>
      <c r="F236" s="9"/>
      <c r="G236" s="3"/>
      <c r="H236" s="3"/>
      <c r="I236" s="3"/>
      <c r="J236" s="3"/>
      <c r="K236" s="3"/>
      <c r="L236" s="3"/>
      <c r="M236" s="3"/>
      <c r="N236" s="3"/>
      <c r="O236" s="3"/>
      <c r="P236" s="3"/>
      <c r="Q236" s="3"/>
      <c r="R236" s="3"/>
      <c r="S236" s="3"/>
      <c r="T236" s="3"/>
      <c r="U236" s="9"/>
      <c r="V236" s="9"/>
      <c r="W236" s="9"/>
      <c r="X236" s="9"/>
      <c r="Y236" s="9"/>
      <c r="Z236" s="9"/>
      <c r="AA236" s="9"/>
      <c r="AB236" s="5"/>
    </row>
    <row r="237" spans="1:28" ht="15" thickBot="1" x14ac:dyDescent="0.25">
      <c r="A237" s="7"/>
      <c r="B237" s="6"/>
      <c r="C237" s="3"/>
      <c r="D237" s="9"/>
      <c r="E237" s="9"/>
      <c r="F237" s="9"/>
      <c r="G237" s="3"/>
      <c r="H237" s="3"/>
      <c r="I237" s="3"/>
      <c r="J237" s="3"/>
      <c r="K237" s="3"/>
      <c r="L237" s="3"/>
      <c r="M237" s="3"/>
      <c r="N237" s="3"/>
      <c r="O237" s="3"/>
      <c r="P237" s="3"/>
      <c r="Q237" s="3"/>
      <c r="R237" s="3"/>
      <c r="S237" s="3"/>
      <c r="T237" s="3"/>
      <c r="U237" s="9"/>
      <c r="V237" s="9"/>
      <c r="W237" s="9"/>
      <c r="X237" s="9"/>
      <c r="Y237" s="9"/>
      <c r="Z237" s="9"/>
      <c r="AA237" s="9"/>
    </row>
    <row r="238" spans="1:28" ht="15" thickBot="1" x14ac:dyDescent="0.25">
      <c r="A238" s="3"/>
      <c r="B238" s="121"/>
      <c r="C238" s="51">
        <v>4</v>
      </c>
      <c r="D238" s="51" t="s">
        <v>292</v>
      </c>
      <c r="E238" s="51"/>
      <c r="F238" s="51"/>
      <c r="G238" s="51"/>
      <c r="H238" s="122"/>
      <c r="I238" s="122"/>
      <c r="J238" s="122"/>
      <c r="K238" s="122"/>
      <c r="L238" s="122"/>
      <c r="M238" s="122"/>
      <c r="N238" s="122"/>
      <c r="O238" s="122"/>
      <c r="P238" s="122"/>
      <c r="Q238" s="122"/>
      <c r="R238" s="122"/>
      <c r="S238" s="122"/>
      <c r="T238" s="122"/>
      <c r="U238" s="54"/>
      <c r="V238" s="54"/>
      <c r="W238" s="54"/>
      <c r="X238" s="54"/>
      <c r="Y238" s="54"/>
      <c r="Z238" s="54"/>
      <c r="AA238" s="54"/>
    </row>
    <row r="239" spans="1:28" ht="4.2" customHeight="1" x14ac:dyDescent="0.2">
      <c r="A239" s="3"/>
      <c r="B239" s="138"/>
      <c r="C239" s="37"/>
      <c r="D239" s="37"/>
      <c r="E239" s="37"/>
      <c r="F239" s="37"/>
      <c r="G239" s="37"/>
      <c r="H239" s="137"/>
      <c r="I239" s="137"/>
      <c r="J239" s="137"/>
      <c r="K239" s="137"/>
      <c r="L239" s="137"/>
      <c r="M239" s="137"/>
      <c r="N239" s="137"/>
      <c r="O239" s="137"/>
      <c r="P239" s="137"/>
      <c r="Q239" s="137"/>
      <c r="R239" s="137"/>
      <c r="S239" s="137"/>
      <c r="T239" s="137"/>
      <c r="U239" s="38"/>
      <c r="V239" s="38"/>
      <c r="W239" s="38"/>
      <c r="X239" s="38"/>
      <c r="Y239" s="38"/>
      <c r="Z239" s="38"/>
      <c r="AA239" s="38"/>
    </row>
    <row r="240" spans="1:28" ht="14.85" customHeight="1" x14ac:dyDescent="0.2">
      <c r="A240" s="3"/>
      <c r="B240" s="116"/>
      <c r="C240" s="416" t="s">
        <v>173</v>
      </c>
      <c r="D240" s="802" t="str">
        <f>"・工事実績を確認できるものの写し（工事実績情報システム（CORINS）竣工登録工事カルテの写し）"</f>
        <v>・工事実績を確認できるものの写し（工事実績情報システム（CORINS）竣工登録工事カルテの写し）</v>
      </c>
      <c r="E240" s="802"/>
      <c r="F240" s="802"/>
      <c r="G240" s="802"/>
      <c r="H240" s="802"/>
      <c r="I240" s="802"/>
      <c r="J240" s="802"/>
      <c r="K240" s="802"/>
      <c r="L240" s="802"/>
      <c r="M240" s="802"/>
      <c r="N240" s="802"/>
      <c r="O240" s="802"/>
      <c r="P240" s="802"/>
      <c r="Q240" s="802"/>
      <c r="R240" s="802"/>
      <c r="S240" s="802"/>
      <c r="T240" s="802"/>
      <c r="U240" s="802"/>
      <c r="V240" s="802"/>
      <c r="W240" s="15"/>
      <c r="X240" s="15"/>
      <c r="Y240" s="15"/>
      <c r="Z240" s="15"/>
      <c r="AA240" s="15"/>
    </row>
    <row r="241" spans="1:28" ht="14.7" customHeight="1" x14ac:dyDescent="0.2">
      <c r="A241" s="3"/>
      <c r="B241" s="117"/>
      <c r="C241" s="79" t="s">
        <v>259</v>
      </c>
      <c r="D241" s="241" t="s">
        <v>475</v>
      </c>
      <c r="E241" s="57"/>
      <c r="F241" s="57"/>
      <c r="G241" s="11"/>
      <c r="H241" s="11"/>
      <c r="I241" s="11"/>
      <c r="J241" s="11"/>
      <c r="K241" s="11"/>
      <c r="L241" s="11"/>
      <c r="M241" s="11"/>
      <c r="N241" s="11"/>
      <c r="O241" s="11"/>
      <c r="P241" s="11"/>
      <c r="Q241" s="11"/>
      <c r="R241" s="11"/>
      <c r="S241" s="11"/>
      <c r="T241" s="11"/>
      <c r="U241" s="15"/>
      <c r="V241" s="15"/>
      <c r="W241" s="15"/>
      <c r="X241" s="15"/>
      <c r="Y241" s="15"/>
      <c r="Z241" s="15"/>
      <c r="AA241" s="15"/>
    </row>
    <row r="242" spans="1:28" ht="14.7" customHeight="1" x14ac:dyDescent="0.2">
      <c r="A242" s="3"/>
      <c r="B242" s="117"/>
      <c r="C242" s="79"/>
      <c r="D242" s="241" t="s">
        <v>476</v>
      </c>
      <c r="E242" s="57"/>
      <c r="F242" s="57"/>
      <c r="G242" s="11"/>
      <c r="H242" s="11"/>
      <c r="I242" s="11"/>
      <c r="J242" s="11"/>
      <c r="K242" s="11"/>
      <c r="L242" s="11"/>
      <c r="M242" s="11"/>
      <c r="N242" s="11"/>
      <c r="O242" s="11"/>
      <c r="P242" s="11"/>
      <c r="Q242" s="11"/>
      <c r="R242" s="11"/>
      <c r="S242" s="11"/>
      <c r="T242" s="11"/>
      <c r="U242" s="15"/>
      <c r="V242" s="15"/>
      <c r="W242" s="15"/>
      <c r="X242" s="15"/>
      <c r="Y242" s="15"/>
      <c r="Z242" s="15"/>
      <c r="AA242" s="15"/>
    </row>
    <row r="243" spans="1:28" ht="14.7" customHeight="1" x14ac:dyDescent="0.2">
      <c r="A243" s="3"/>
      <c r="B243" s="116"/>
      <c r="C243" s="79"/>
      <c r="D243" s="605" t="s">
        <v>554</v>
      </c>
      <c r="E243" s="57"/>
      <c r="F243" s="57"/>
      <c r="G243" s="11"/>
      <c r="H243" s="11"/>
      <c r="I243" s="11"/>
      <c r="J243" s="11"/>
      <c r="K243" s="11"/>
      <c r="L243" s="11"/>
      <c r="M243" s="11"/>
      <c r="N243" s="11"/>
      <c r="O243" s="11"/>
      <c r="P243" s="11"/>
      <c r="Q243" s="11"/>
      <c r="R243" s="11"/>
      <c r="S243" s="11"/>
      <c r="T243" s="11"/>
      <c r="U243" s="15"/>
      <c r="V243" s="15"/>
      <c r="W243" s="15"/>
      <c r="X243" s="15"/>
      <c r="Y243" s="15"/>
      <c r="Z243" s="15"/>
      <c r="AA243" s="15"/>
    </row>
    <row r="244" spans="1:28" ht="29.4" customHeight="1" x14ac:dyDescent="0.2">
      <c r="A244" s="3"/>
      <c r="B244" s="116"/>
      <c r="C244" s="504" t="s">
        <v>173</v>
      </c>
      <c r="D244" s="802" t="str">
        <f>"・"&amp;E14&amp;"の施工実績を確認できるものの写し（工事実績情報システム（CORINS）竣工登録工事カルテの写し）とし、契約書の写しは無効とする。"</f>
        <v>・土木一式工事の施工実績を確認できるものの写し（工事実績情報システム（CORINS）竣工登録工事カルテの写し）とし、契約書の写しは無効とする。</v>
      </c>
      <c r="E244" s="802"/>
      <c r="F244" s="802"/>
      <c r="G244" s="802"/>
      <c r="H244" s="802"/>
      <c r="I244" s="802"/>
      <c r="J244" s="802"/>
      <c r="K244" s="802"/>
      <c r="L244" s="802"/>
      <c r="M244" s="802"/>
      <c r="N244" s="802"/>
      <c r="O244" s="802"/>
      <c r="P244" s="802"/>
      <c r="Q244" s="802"/>
      <c r="R244" s="802"/>
      <c r="S244" s="802"/>
      <c r="T244" s="802"/>
      <c r="U244" s="802"/>
      <c r="V244" s="802"/>
      <c r="W244" s="15"/>
      <c r="X244" s="15"/>
      <c r="Y244" s="15"/>
      <c r="Z244" s="15"/>
      <c r="AA244" s="15"/>
    </row>
    <row r="245" spans="1:28" ht="14.85" customHeight="1" x14ac:dyDescent="0.2">
      <c r="A245" s="3"/>
      <c r="B245" s="117"/>
      <c r="C245" s="79" t="s">
        <v>252</v>
      </c>
      <c r="D245" s="57" t="s">
        <v>542</v>
      </c>
      <c r="E245" s="57"/>
      <c r="F245" s="57"/>
      <c r="G245" s="11"/>
      <c r="H245" s="11"/>
      <c r="I245" s="11"/>
      <c r="J245" s="11"/>
      <c r="K245" s="11"/>
      <c r="L245" s="11"/>
      <c r="M245" s="11"/>
      <c r="N245" s="11"/>
      <c r="O245" s="11"/>
      <c r="P245" s="11"/>
      <c r="Q245" s="11"/>
      <c r="R245" s="11"/>
      <c r="S245" s="11"/>
      <c r="T245" s="11"/>
      <c r="U245" s="15"/>
      <c r="V245" s="15"/>
      <c r="W245" s="15"/>
      <c r="X245" s="15"/>
      <c r="Y245" s="15"/>
      <c r="Z245" s="15"/>
      <c r="AA245" s="15"/>
    </row>
    <row r="246" spans="1:28" ht="14.7" customHeight="1" x14ac:dyDescent="0.2">
      <c r="A246" s="3"/>
      <c r="B246" s="117"/>
      <c r="C246" s="801" t="s">
        <v>253</v>
      </c>
      <c r="D246" s="57" t="s">
        <v>251</v>
      </c>
      <c r="E246" s="57"/>
      <c r="F246" s="57"/>
      <c r="G246" s="11"/>
      <c r="H246" s="11"/>
      <c r="I246" s="11"/>
      <c r="J246" s="11"/>
      <c r="K246" s="11"/>
      <c r="L246" s="11"/>
      <c r="M246" s="11"/>
      <c r="N246" s="11"/>
      <c r="O246" s="11"/>
      <c r="P246" s="11"/>
      <c r="Q246" s="11"/>
      <c r="R246" s="11"/>
      <c r="S246" s="11"/>
      <c r="T246" s="11"/>
      <c r="U246" s="15"/>
      <c r="V246" s="15"/>
      <c r="W246" s="15"/>
      <c r="X246" s="15"/>
      <c r="Y246" s="15"/>
      <c r="Z246" s="15"/>
      <c r="AA246" s="15"/>
    </row>
    <row r="247" spans="1:28" ht="14.7" customHeight="1" x14ac:dyDescent="0.2">
      <c r="A247" s="3"/>
      <c r="B247" s="117"/>
      <c r="C247" s="801"/>
      <c r="D247" s="57" t="s">
        <v>543</v>
      </c>
      <c r="E247" s="57"/>
      <c r="F247" s="57"/>
      <c r="G247" s="11"/>
      <c r="H247" s="11"/>
      <c r="I247" s="11"/>
      <c r="J247" s="11"/>
      <c r="K247" s="11"/>
      <c r="L247" s="11"/>
      <c r="M247" s="11"/>
      <c r="N247" s="11"/>
      <c r="O247" s="11"/>
      <c r="P247" s="11"/>
      <c r="Q247" s="11"/>
      <c r="R247" s="11"/>
      <c r="S247" s="11"/>
      <c r="T247" s="11"/>
      <c r="U247" s="15"/>
      <c r="V247" s="15"/>
      <c r="W247" s="15"/>
      <c r="X247" s="15"/>
      <c r="Y247" s="15"/>
      <c r="Z247" s="15"/>
      <c r="AA247" s="15"/>
    </row>
    <row r="248" spans="1:28" ht="14.7" customHeight="1" x14ac:dyDescent="0.2">
      <c r="A248" s="3"/>
      <c r="B248" s="117"/>
      <c r="C248" s="79" t="s">
        <v>254</v>
      </c>
      <c r="D248" s="57" t="s">
        <v>438</v>
      </c>
      <c r="E248" s="57"/>
      <c r="F248" s="57"/>
      <c r="G248" s="11"/>
      <c r="H248" s="11"/>
      <c r="I248" s="11"/>
      <c r="J248" s="11"/>
      <c r="K248" s="11"/>
      <c r="L248" s="11"/>
      <c r="M248" s="11"/>
      <c r="N248" s="11"/>
      <c r="O248" s="11"/>
      <c r="P248" s="11"/>
      <c r="Q248" s="11"/>
      <c r="R248" s="11"/>
      <c r="S248" s="11"/>
      <c r="T248" s="11"/>
      <c r="U248" s="15"/>
      <c r="V248" s="15"/>
      <c r="W248" s="15"/>
      <c r="X248" s="15"/>
      <c r="Y248" s="15"/>
      <c r="Z248" s="15"/>
      <c r="AA248" s="15"/>
    </row>
    <row r="249" spans="1:28" ht="14.7" customHeight="1" x14ac:dyDescent="0.2">
      <c r="A249" s="3"/>
      <c r="B249" s="117"/>
      <c r="C249" s="79" t="s">
        <v>255</v>
      </c>
      <c r="D249" s="578" t="s">
        <v>485</v>
      </c>
      <c r="E249" s="174"/>
      <c r="F249" s="174"/>
      <c r="G249" s="11"/>
      <c r="H249" s="11"/>
      <c r="I249" s="11"/>
      <c r="J249" s="11"/>
      <c r="K249" s="11"/>
      <c r="L249" s="11"/>
      <c r="M249" s="11"/>
      <c r="N249" s="11"/>
      <c r="O249" s="11"/>
      <c r="P249" s="11"/>
      <c r="Q249" s="11"/>
      <c r="R249" s="11"/>
      <c r="S249" s="11"/>
      <c r="T249" s="11"/>
      <c r="U249" s="15"/>
      <c r="V249" s="15"/>
      <c r="W249" s="15"/>
      <c r="X249" s="15"/>
      <c r="Y249" s="15"/>
      <c r="Z249" s="15"/>
      <c r="AA249" s="15"/>
    </row>
    <row r="250" spans="1:28" ht="14.7" customHeight="1" x14ac:dyDescent="0.2">
      <c r="A250" s="3"/>
      <c r="B250" s="117"/>
      <c r="C250" s="783" t="s">
        <v>256</v>
      </c>
      <c r="D250" s="57" t="s">
        <v>144</v>
      </c>
      <c r="E250" s="57"/>
      <c r="F250" s="57"/>
      <c r="G250" s="11"/>
      <c r="H250" s="11"/>
      <c r="I250" s="11"/>
      <c r="J250" s="11"/>
      <c r="K250" s="11"/>
      <c r="L250" s="11"/>
      <c r="M250" s="11"/>
      <c r="N250" s="11"/>
      <c r="O250" s="11"/>
      <c r="P250" s="11"/>
      <c r="Q250" s="11"/>
      <c r="R250" s="11"/>
      <c r="S250" s="11"/>
      <c r="T250" s="11"/>
      <c r="U250" s="15"/>
      <c r="V250" s="15"/>
      <c r="W250" s="15"/>
      <c r="X250" s="15"/>
      <c r="Y250" s="15"/>
      <c r="Z250" s="15"/>
      <c r="AA250" s="15"/>
    </row>
    <row r="251" spans="1:28" ht="14.7" customHeight="1" x14ac:dyDescent="0.2">
      <c r="A251" s="3"/>
      <c r="B251" s="117"/>
      <c r="C251" s="783"/>
      <c r="D251" s="57" t="s">
        <v>531</v>
      </c>
      <c r="E251" s="57"/>
      <c r="F251" s="57"/>
      <c r="G251" s="11"/>
      <c r="H251" s="11"/>
      <c r="I251" s="11"/>
      <c r="J251" s="11"/>
      <c r="K251" s="11"/>
      <c r="L251" s="11"/>
      <c r="M251" s="11"/>
      <c r="N251" s="11"/>
      <c r="O251" s="11"/>
      <c r="P251" s="11"/>
      <c r="Q251" s="11"/>
      <c r="R251" s="11"/>
      <c r="S251" s="11"/>
      <c r="T251" s="11"/>
      <c r="U251" s="15"/>
      <c r="V251" s="15"/>
      <c r="W251" s="15"/>
      <c r="X251" s="15"/>
      <c r="Y251" s="15"/>
      <c r="Z251" s="15"/>
      <c r="AA251" s="15"/>
    </row>
    <row r="252" spans="1:28" ht="14.7" customHeight="1" x14ac:dyDescent="0.2">
      <c r="A252" s="3"/>
      <c r="B252" s="117"/>
      <c r="C252" s="784" t="s">
        <v>257</v>
      </c>
      <c r="D252" s="241" t="s">
        <v>478</v>
      </c>
      <c r="E252" s="57"/>
      <c r="F252" s="57"/>
      <c r="G252" s="11"/>
      <c r="H252" s="11"/>
      <c r="I252" s="11"/>
      <c r="J252" s="11"/>
      <c r="K252" s="11"/>
      <c r="L252" s="11"/>
      <c r="M252" s="11"/>
      <c r="N252" s="11"/>
      <c r="O252" s="11"/>
      <c r="P252" s="11"/>
      <c r="Q252" s="11"/>
      <c r="R252" s="11"/>
      <c r="S252" s="11"/>
      <c r="T252" s="11"/>
      <c r="U252" s="15"/>
      <c r="V252" s="15"/>
      <c r="W252" s="15"/>
      <c r="X252" s="15"/>
      <c r="Y252" s="15"/>
      <c r="Z252" s="15"/>
      <c r="AA252" s="15"/>
    </row>
    <row r="253" spans="1:28" ht="14.7" customHeight="1" x14ac:dyDescent="0.2">
      <c r="A253" s="3"/>
      <c r="B253" s="117"/>
      <c r="C253" s="784"/>
      <c r="D253" s="241" t="s">
        <v>479</v>
      </c>
      <c r="E253" s="57"/>
      <c r="F253" s="57"/>
      <c r="G253" s="11"/>
      <c r="H253" s="11"/>
      <c r="I253" s="11"/>
      <c r="J253" s="11"/>
      <c r="K253" s="11"/>
      <c r="L253" s="11"/>
      <c r="M253" s="11"/>
      <c r="N253" s="11"/>
      <c r="O253" s="11"/>
      <c r="P253" s="11"/>
      <c r="Q253" s="11"/>
      <c r="R253" s="11"/>
      <c r="S253" s="11"/>
      <c r="T253" s="11"/>
      <c r="U253" s="15"/>
      <c r="V253" s="15"/>
      <c r="W253" s="15"/>
      <c r="X253" s="15"/>
      <c r="Y253" s="15"/>
      <c r="Z253" s="15"/>
      <c r="AA253" s="15"/>
    </row>
    <row r="254" spans="1:28" ht="14.7" customHeight="1" x14ac:dyDescent="0.2">
      <c r="A254" s="3"/>
      <c r="B254" s="117"/>
      <c r="C254" s="79" t="s">
        <v>258</v>
      </c>
      <c r="D254" s="241" t="s">
        <v>472</v>
      </c>
      <c r="E254" s="57"/>
      <c r="F254" s="57"/>
      <c r="G254" s="11"/>
      <c r="H254" s="11"/>
      <c r="I254" s="11"/>
      <c r="J254" s="11"/>
      <c r="K254" s="11"/>
      <c r="L254" s="11"/>
      <c r="M254" s="11"/>
      <c r="N254" s="11"/>
      <c r="O254" s="11"/>
      <c r="P254" s="11"/>
      <c r="Q254" s="11"/>
      <c r="R254" s="11"/>
      <c r="S254" s="11"/>
      <c r="T254" s="11"/>
      <c r="U254" s="15"/>
      <c r="V254" s="15"/>
      <c r="W254" s="15"/>
      <c r="X254" s="15"/>
      <c r="Y254" s="15"/>
      <c r="Z254" s="15"/>
      <c r="AA254" s="15"/>
    </row>
    <row r="255" spans="1:28" ht="14.7" customHeight="1" x14ac:dyDescent="0.2">
      <c r="A255" s="3"/>
      <c r="B255" s="117"/>
      <c r="C255" s="79"/>
      <c r="D255" s="241" t="s">
        <v>324</v>
      </c>
      <c r="E255" s="57"/>
      <c r="F255" s="57"/>
      <c r="G255" s="11"/>
      <c r="H255" s="11"/>
      <c r="I255" s="11"/>
      <c r="J255" s="11"/>
      <c r="K255" s="11"/>
      <c r="L255" s="11"/>
      <c r="M255" s="11"/>
      <c r="N255" s="11"/>
      <c r="O255" s="11"/>
      <c r="P255" s="11"/>
      <c r="Q255" s="11"/>
      <c r="R255" s="11"/>
      <c r="S255" s="11"/>
      <c r="T255" s="11"/>
      <c r="U255" s="15"/>
      <c r="V255" s="15"/>
      <c r="W255" s="15"/>
      <c r="X255" s="15"/>
      <c r="Y255" s="15"/>
      <c r="Z255" s="15"/>
      <c r="AA255" s="15"/>
    </row>
    <row r="256" spans="1:28" ht="14.7" customHeight="1" x14ac:dyDescent="0.2">
      <c r="A256" s="3"/>
      <c r="B256" s="117"/>
      <c r="C256" s="79" t="s">
        <v>260</v>
      </c>
      <c r="D256" s="57" t="s">
        <v>155</v>
      </c>
      <c r="E256" s="57"/>
      <c r="F256" s="57"/>
      <c r="G256" s="11"/>
      <c r="H256" s="11"/>
      <c r="I256" s="11"/>
      <c r="J256" s="11"/>
      <c r="K256" s="11"/>
      <c r="L256" s="11"/>
      <c r="M256" s="11"/>
      <c r="N256" s="11"/>
      <c r="O256" s="11"/>
      <c r="P256" s="11"/>
      <c r="Q256" s="11"/>
      <c r="R256" s="11"/>
      <c r="S256" s="11"/>
      <c r="T256" s="11"/>
      <c r="U256" s="15"/>
      <c r="V256" s="15"/>
      <c r="W256" s="15"/>
      <c r="X256" s="15"/>
      <c r="Y256" s="15"/>
      <c r="Z256" s="15"/>
      <c r="AA256" s="15"/>
      <c r="AB256" s="4"/>
    </row>
    <row r="257" spans="1:28" s="4" customFormat="1" ht="14.7" customHeight="1" x14ac:dyDescent="0.2">
      <c r="A257" s="3"/>
      <c r="B257" s="118"/>
      <c r="C257" s="11"/>
      <c r="D257" s="36"/>
      <c r="E257" s="36"/>
      <c r="F257" s="36"/>
      <c r="G257" s="11"/>
      <c r="H257" s="11"/>
      <c r="I257" s="11"/>
      <c r="J257" s="11"/>
      <c r="K257" s="11"/>
      <c r="L257" s="11"/>
      <c r="M257" s="11"/>
      <c r="N257" s="11"/>
      <c r="O257" s="11"/>
      <c r="P257" s="11"/>
      <c r="Q257" s="11"/>
      <c r="R257" s="11"/>
      <c r="S257" s="11"/>
      <c r="T257" s="11"/>
      <c r="U257" s="15"/>
      <c r="V257" s="15"/>
      <c r="W257" s="15"/>
      <c r="X257" s="15"/>
      <c r="Y257" s="15"/>
      <c r="Z257" s="15"/>
      <c r="AA257" s="15"/>
    </row>
    <row r="258" spans="1:28" s="4" customFormat="1" ht="4.2" customHeight="1" thickBot="1" x14ac:dyDescent="0.25">
      <c r="A258" s="3"/>
      <c r="B258" s="91"/>
      <c r="C258" s="83"/>
      <c r="D258" s="82"/>
      <c r="E258" s="82"/>
      <c r="F258" s="82"/>
      <c r="G258" s="83"/>
      <c r="H258" s="83"/>
      <c r="I258" s="83"/>
      <c r="J258" s="83"/>
      <c r="K258" s="83"/>
      <c r="L258" s="83"/>
      <c r="M258" s="83"/>
      <c r="N258" s="83"/>
      <c r="O258" s="83"/>
      <c r="P258" s="83"/>
      <c r="Q258" s="83"/>
      <c r="R258" s="83"/>
      <c r="S258" s="83"/>
      <c r="T258" s="83"/>
      <c r="U258" s="81"/>
      <c r="V258" s="81"/>
      <c r="W258" s="81"/>
      <c r="X258" s="81"/>
      <c r="Y258" s="81"/>
      <c r="Z258" s="81"/>
      <c r="AA258" s="81"/>
    </row>
    <row r="259" spans="1:28" s="4" customFormat="1" ht="3" customHeight="1" x14ac:dyDescent="0.2">
      <c r="A259" s="3"/>
      <c r="B259" s="3"/>
      <c r="C259" s="3"/>
      <c r="D259" s="9"/>
      <c r="E259" s="9"/>
      <c r="F259" s="9"/>
      <c r="G259" s="3"/>
      <c r="H259" s="3"/>
      <c r="I259" s="3"/>
      <c r="J259" s="3"/>
      <c r="K259" s="3"/>
      <c r="L259" s="3"/>
      <c r="M259" s="3"/>
      <c r="N259" s="3"/>
      <c r="O259" s="3"/>
      <c r="P259" s="3"/>
      <c r="Q259" s="3"/>
      <c r="R259" s="3"/>
      <c r="S259" s="3"/>
      <c r="T259" s="3"/>
      <c r="U259" s="9"/>
      <c r="V259" s="9"/>
      <c r="W259" s="9"/>
      <c r="X259" s="9"/>
      <c r="Y259" s="9"/>
      <c r="Z259" s="9"/>
      <c r="AA259" s="9"/>
      <c r="AB259" s="14"/>
    </row>
    <row r="260" spans="1:28" s="14" customFormat="1" ht="14.7" customHeight="1" x14ac:dyDescent="0.2">
      <c r="A260" s="3"/>
      <c r="B260" s="3"/>
      <c r="C260" s="3"/>
      <c r="D260" s="9"/>
      <c r="E260" s="9"/>
      <c r="F260" s="9"/>
      <c r="G260" s="61"/>
      <c r="H260" s="3"/>
      <c r="I260" s="3"/>
      <c r="J260" s="3"/>
      <c r="K260" s="3"/>
      <c r="L260" s="3"/>
      <c r="M260" s="3"/>
      <c r="N260" s="3"/>
      <c r="O260" s="3"/>
      <c r="P260" s="3"/>
      <c r="Q260" s="3"/>
      <c r="R260" s="3"/>
      <c r="S260" s="3"/>
      <c r="T260" s="3"/>
      <c r="U260" s="9"/>
      <c r="V260" s="9"/>
      <c r="W260" s="9"/>
      <c r="X260" s="9"/>
      <c r="Y260" s="9"/>
      <c r="Z260" s="9"/>
      <c r="AA260" s="9"/>
      <c r="AB260" s="4"/>
    </row>
    <row r="261" spans="1:28" s="4" customFormat="1" ht="14.7" customHeight="1" x14ac:dyDescent="0.2">
      <c r="A261" s="59"/>
      <c r="B261" s="3"/>
      <c r="C261" s="275" t="s">
        <v>92</v>
      </c>
      <c r="D261" s="9"/>
      <c r="E261" s="9"/>
      <c r="F261" s="9"/>
      <c r="G261" s="61"/>
      <c r="H261" s="3"/>
      <c r="I261" s="3"/>
      <c r="J261" s="3"/>
      <c r="K261" s="3"/>
      <c r="L261" s="3"/>
      <c r="M261" s="3"/>
      <c r="N261" s="3"/>
      <c r="O261" s="3"/>
      <c r="P261" s="3"/>
      <c r="Q261" s="3"/>
      <c r="R261" s="3"/>
      <c r="S261" s="3"/>
      <c r="T261" s="3"/>
      <c r="U261" s="9"/>
      <c r="V261" s="9"/>
      <c r="W261" s="9"/>
      <c r="X261" s="9"/>
      <c r="Y261" s="9"/>
      <c r="Z261" s="9"/>
      <c r="AA261" s="9"/>
      <c r="AB261" s="5"/>
    </row>
    <row r="262" spans="1:28" ht="14.7" customHeight="1" thickBot="1" x14ac:dyDescent="0.25">
      <c r="A262" s="3"/>
      <c r="B262" s="62" t="s">
        <v>127</v>
      </c>
      <c r="C262" s="59"/>
      <c r="D262" s="9"/>
      <c r="E262" s="9"/>
      <c r="F262" s="9"/>
      <c r="G262" s="63"/>
      <c r="H262" s="59"/>
      <c r="I262" s="59"/>
      <c r="J262" s="59"/>
      <c r="K262" s="59"/>
      <c r="L262" s="59"/>
      <c r="M262" s="59"/>
      <c r="N262" s="59"/>
      <c r="O262" s="59"/>
      <c r="P262" s="59"/>
      <c r="Q262" s="59"/>
      <c r="R262" s="59"/>
      <c r="S262" s="59"/>
      <c r="T262" s="59"/>
      <c r="U262" s="9"/>
      <c r="V262" s="9"/>
      <c r="W262" s="9"/>
      <c r="X262" s="9"/>
      <c r="Y262" s="9"/>
      <c r="Z262" s="9"/>
      <c r="AA262" s="9"/>
    </row>
    <row r="263" spans="1:28" ht="4.2" customHeight="1" x14ac:dyDescent="0.2">
      <c r="A263" s="3"/>
      <c r="B263" s="165"/>
      <c r="C263" s="171"/>
      <c r="D263" s="170"/>
      <c r="E263" s="170"/>
      <c r="F263" s="170"/>
      <c r="G263" s="172"/>
      <c r="H263" s="170"/>
      <c r="I263" s="170"/>
      <c r="J263" s="170"/>
      <c r="K263" s="170"/>
      <c r="L263" s="170"/>
      <c r="M263" s="170"/>
      <c r="N263" s="170"/>
      <c r="O263" s="170"/>
      <c r="P263" s="170"/>
      <c r="Q263" s="170"/>
      <c r="R263" s="170"/>
      <c r="S263" s="170"/>
      <c r="T263" s="170"/>
      <c r="U263" s="170"/>
      <c r="V263" s="170"/>
      <c r="W263" s="170"/>
      <c r="X263" s="170"/>
      <c r="Y263" s="170"/>
      <c r="Z263" s="170"/>
      <c r="AA263" s="170"/>
    </row>
    <row r="264" spans="1:28" ht="14.7" customHeight="1" x14ac:dyDescent="0.2">
      <c r="A264" s="3"/>
      <c r="B264" s="166"/>
      <c r="C264" s="173" t="s">
        <v>267</v>
      </c>
      <c r="D264" s="57" t="str">
        <f xml:space="preserve"> ""&amp;TEXT(E7,"ggge年m月d日")&amp;"付けで公告のありました下記工事の事後審査に必要な書類を提出します。"</f>
        <v>令和6年3月26日付けで公告のありました下記工事の事後審査に必要な書類を提出します。</v>
      </c>
      <c r="E264" s="57"/>
      <c r="F264" s="57"/>
      <c r="G264" s="36"/>
      <c r="H264" s="36"/>
      <c r="I264" s="36"/>
      <c r="J264" s="36"/>
      <c r="K264" s="36"/>
      <c r="L264" s="36"/>
      <c r="M264" s="36"/>
      <c r="N264" s="36"/>
      <c r="O264" s="36"/>
      <c r="P264" s="36"/>
      <c r="Q264" s="36"/>
      <c r="R264" s="36"/>
      <c r="S264" s="36"/>
      <c r="T264" s="36"/>
      <c r="U264" s="36"/>
      <c r="V264" s="36"/>
      <c r="W264" s="36"/>
      <c r="X264" s="36"/>
      <c r="Y264" s="36"/>
      <c r="Z264" s="36"/>
      <c r="AA264" s="36"/>
    </row>
    <row r="265" spans="1:28" ht="14.7" customHeight="1" x14ac:dyDescent="0.2">
      <c r="A265" s="3"/>
      <c r="B265" s="166"/>
      <c r="C265" s="173" t="s">
        <v>267</v>
      </c>
      <c r="D265" s="57" t="s">
        <v>91</v>
      </c>
      <c r="E265" s="57"/>
      <c r="F265" s="57"/>
      <c r="G265" s="36"/>
      <c r="H265" s="36"/>
      <c r="I265" s="36"/>
      <c r="J265" s="36"/>
      <c r="K265" s="36"/>
      <c r="L265" s="36"/>
      <c r="M265" s="36"/>
      <c r="N265" s="36"/>
      <c r="O265" s="36"/>
      <c r="P265" s="36"/>
      <c r="Q265" s="36"/>
      <c r="R265" s="36"/>
      <c r="S265" s="36"/>
      <c r="T265" s="36"/>
      <c r="U265" s="36"/>
      <c r="V265" s="36"/>
      <c r="W265" s="36"/>
      <c r="X265" s="36"/>
      <c r="Y265" s="36"/>
      <c r="Z265" s="36"/>
      <c r="AA265" s="36"/>
    </row>
    <row r="266" spans="1:28" ht="14.7" customHeight="1" x14ac:dyDescent="0.2">
      <c r="A266" s="3"/>
      <c r="B266" s="166"/>
      <c r="C266" s="173" t="s">
        <v>268</v>
      </c>
      <c r="D266" s="57" t="s">
        <v>480</v>
      </c>
      <c r="E266" s="57"/>
      <c r="F266" s="57"/>
      <c r="G266" s="36"/>
      <c r="H266" s="36"/>
      <c r="I266" s="36"/>
      <c r="J266" s="36"/>
      <c r="K266" s="36"/>
      <c r="L266" s="36"/>
      <c r="M266" s="36"/>
      <c r="N266" s="36"/>
      <c r="O266" s="36"/>
      <c r="P266" s="36"/>
      <c r="Q266" s="36"/>
      <c r="R266" s="36"/>
      <c r="S266" s="36"/>
      <c r="T266" s="36"/>
      <c r="U266" s="36"/>
      <c r="V266" s="36"/>
      <c r="W266" s="36"/>
      <c r="X266" s="36"/>
      <c r="Y266" s="36"/>
      <c r="Z266" s="36"/>
      <c r="AA266" s="36"/>
    </row>
    <row r="267" spans="1:28" ht="14.7" customHeight="1" x14ac:dyDescent="0.2">
      <c r="A267" s="3"/>
      <c r="B267" s="166"/>
      <c r="C267" s="173" t="s">
        <v>269</v>
      </c>
      <c r="D267" s="241" t="str">
        <f>"若手技術者の"&amp;E14&amp;"に関する資格取得実績"</f>
        <v>若手技術者の土木一式工事に関する資格取得実績</v>
      </c>
      <c r="E267" s="57"/>
      <c r="F267" s="57"/>
      <c r="G267" s="36"/>
      <c r="H267" s="36"/>
      <c r="I267" s="36"/>
      <c r="J267" s="36"/>
      <c r="K267" s="36"/>
      <c r="L267" s="36"/>
      <c r="M267" s="36"/>
      <c r="N267" s="36"/>
      <c r="O267" s="36"/>
      <c r="P267" s="36"/>
      <c r="Q267" s="36"/>
      <c r="R267" s="36"/>
      <c r="S267" s="36"/>
      <c r="T267" s="36"/>
      <c r="U267" s="36"/>
      <c r="V267" s="36"/>
      <c r="W267" s="36"/>
      <c r="X267" s="36"/>
      <c r="Y267" s="36"/>
      <c r="Z267" s="36"/>
      <c r="AA267" s="36"/>
    </row>
    <row r="268" spans="1:28" ht="14.7" customHeight="1" x14ac:dyDescent="0.2">
      <c r="A268" s="3"/>
      <c r="B268" s="166"/>
      <c r="C268" s="173" t="s">
        <v>270</v>
      </c>
      <c r="D268" s="57" t="str">
        <f>"国、地方公共団体又は特殊法人等の発注工事における過去10年間（"&amp;E20&amp;"）の同規模工事における主任（監理）技術者としての施工実績を記入してください。"</f>
        <v>国、地方公共団体又は特殊法人等の発注工事における過去10年間（平成26年度から令和5年度まで）の同規模工事における主任（監理）技術者としての施工実績を記入してください。</v>
      </c>
      <c r="E268" s="57"/>
      <c r="F268" s="57"/>
      <c r="G268" s="36"/>
      <c r="H268" s="36"/>
      <c r="I268" s="36"/>
      <c r="J268" s="36"/>
      <c r="K268" s="36"/>
      <c r="L268" s="36"/>
      <c r="M268" s="36"/>
      <c r="N268" s="36"/>
      <c r="O268" s="36"/>
      <c r="P268" s="36"/>
      <c r="Q268" s="36"/>
      <c r="R268" s="36"/>
      <c r="S268" s="36"/>
      <c r="T268" s="36"/>
      <c r="U268" s="36"/>
      <c r="V268" s="36"/>
      <c r="W268" s="36"/>
      <c r="X268" s="36"/>
      <c r="Y268" s="36"/>
      <c r="Z268" s="36"/>
      <c r="AA268" s="36"/>
    </row>
    <row r="269" spans="1:28" ht="14.7" customHeight="1" x14ac:dyDescent="0.2">
      <c r="A269" s="3"/>
      <c r="B269" s="166"/>
      <c r="C269" s="173" t="s">
        <v>271</v>
      </c>
      <c r="D269" s="57" t="str">
        <f>E14&amp;"に関する本工事配置予定技術者の保有する資格"</f>
        <v>土木一式工事に関する本工事配置予定技術者の保有する資格</v>
      </c>
      <c r="E269" s="57"/>
      <c r="F269" s="57"/>
      <c r="G269" s="36"/>
      <c r="H269" s="36"/>
      <c r="I269" s="36"/>
      <c r="J269" s="36"/>
      <c r="K269" s="36"/>
      <c r="L269" s="36"/>
      <c r="M269" s="36"/>
      <c r="N269" s="36"/>
      <c r="O269" s="36"/>
      <c r="P269" s="36"/>
      <c r="Q269" s="36"/>
      <c r="R269" s="36"/>
      <c r="S269" s="36"/>
      <c r="T269" s="36"/>
      <c r="U269" s="36"/>
      <c r="V269" s="36"/>
      <c r="W269" s="36"/>
      <c r="X269" s="36"/>
      <c r="Y269" s="36"/>
      <c r="Z269" s="36"/>
      <c r="AA269" s="36"/>
    </row>
    <row r="270" spans="1:28" ht="14.7" customHeight="1" x14ac:dyDescent="0.2">
      <c r="A270" s="3"/>
      <c r="B270" s="166"/>
      <c r="C270" s="173" t="s">
        <v>77</v>
      </c>
      <c r="D270" s="58"/>
      <c r="E270" s="58"/>
      <c r="F270" s="58"/>
      <c r="G270" s="36"/>
      <c r="H270" s="36"/>
      <c r="I270" s="36"/>
      <c r="J270" s="36"/>
      <c r="K270" s="36"/>
      <c r="L270" s="36"/>
      <c r="M270" s="36"/>
      <c r="N270" s="36"/>
      <c r="O270" s="36"/>
      <c r="P270" s="36"/>
      <c r="Q270" s="36"/>
      <c r="R270" s="36"/>
      <c r="S270" s="36"/>
      <c r="T270" s="36"/>
      <c r="U270" s="36"/>
      <c r="V270" s="36"/>
      <c r="W270" s="36"/>
      <c r="X270" s="36"/>
      <c r="Y270" s="36"/>
      <c r="Z270" s="36"/>
      <c r="AA270" s="36"/>
    </row>
    <row r="271" spans="1:28" ht="14.7" customHeight="1" x14ac:dyDescent="0.2">
      <c r="A271" s="3"/>
      <c r="B271" s="166"/>
      <c r="C271" s="173" t="s">
        <v>77</v>
      </c>
      <c r="D271" s="175"/>
      <c r="E271" s="175"/>
      <c r="F271" s="175"/>
      <c r="G271" s="36"/>
      <c r="H271" s="36"/>
      <c r="I271" s="36"/>
      <c r="J271" s="36"/>
      <c r="K271" s="36"/>
      <c r="L271" s="36"/>
      <c r="M271" s="36"/>
      <c r="N271" s="36"/>
      <c r="O271" s="36"/>
      <c r="P271" s="36"/>
      <c r="Q271" s="36"/>
      <c r="R271" s="36"/>
      <c r="S271" s="36"/>
      <c r="T271" s="36"/>
      <c r="U271" s="36"/>
      <c r="V271" s="36"/>
      <c r="W271" s="36"/>
      <c r="X271" s="36"/>
      <c r="Y271" s="36"/>
      <c r="Z271" s="36"/>
      <c r="AA271" s="36"/>
      <c r="AB271" s="4"/>
    </row>
    <row r="272" spans="1:28" s="4" customFormat="1" ht="14.7" customHeight="1" x14ac:dyDescent="0.2">
      <c r="A272" s="3"/>
      <c r="B272" s="166"/>
      <c r="C272" s="173" t="s">
        <v>77</v>
      </c>
      <c r="D272" s="175"/>
      <c r="E272" s="175"/>
      <c r="F272" s="175"/>
      <c r="G272" s="36"/>
      <c r="H272" s="36"/>
      <c r="I272" s="36"/>
      <c r="J272" s="36"/>
      <c r="K272" s="36"/>
      <c r="L272" s="36"/>
      <c r="M272" s="36"/>
      <c r="N272" s="36"/>
      <c r="O272" s="36"/>
      <c r="P272" s="36"/>
      <c r="Q272" s="36"/>
      <c r="R272" s="36"/>
      <c r="S272" s="36"/>
      <c r="T272" s="36"/>
      <c r="U272" s="36"/>
      <c r="V272" s="36"/>
      <c r="W272" s="36"/>
      <c r="X272" s="36"/>
      <c r="Y272" s="36"/>
      <c r="Z272" s="36"/>
      <c r="AA272" s="36"/>
      <c r="AB272" s="5"/>
    </row>
    <row r="273" spans="1:27" ht="14.7" customHeight="1" x14ac:dyDescent="0.2">
      <c r="A273" s="3"/>
      <c r="B273" s="166"/>
      <c r="C273" s="173" t="s">
        <v>77</v>
      </c>
      <c r="D273" s="175"/>
      <c r="E273" s="175"/>
      <c r="F273" s="175"/>
      <c r="G273" s="36"/>
      <c r="H273" s="36"/>
      <c r="I273" s="36"/>
      <c r="J273" s="36"/>
      <c r="K273" s="36"/>
      <c r="L273" s="36"/>
      <c r="M273" s="36"/>
      <c r="N273" s="36"/>
      <c r="O273" s="36"/>
      <c r="P273" s="36"/>
      <c r="Q273" s="36"/>
      <c r="R273" s="36"/>
      <c r="S273" s="36"/>
      <c r="T273" s="36"/>
      <c r="U273" s="36"/>
      <c r="V273" s="36"/>
      <c r="W273" s="36"/>
      <c r="X273" s="36"/>
      <c r="Y273" s="36"/>
      <c r="Z273" s="36"/>
      <c r="AA273" s="36"/>
    </row>
    <row r="274" spans="1:27" ht="14.7" customHeight="1" x14ac:dyDescent="0.2">
      <c r="A274" s="3"/>
      <c r="B274" s="167"/>
      <c r="C274" s="173" t="s">
        <v>77</v>
      </c>
      <c r="D274" s="175"/>
      <c r="E274" s="175"/>
      <c r="F274" s="175"/>
      <c r="G274" s="36"/>
      <c r="H274" s="36"/>
      <c r="I274" s="36"/>
      <c r="J274" s="36"/>
      <c r="K274" s="36"/>
      <c r="L274" s="36"/>
      <c r="M274" s="36"/>
      <c r="N274" s="36"/>
      <c r="O274" s="36"/>
      <c r="P274" s="36"/>
      <c r="Q274" s="36"/>
      <c r="R274" s="36"/>
      <c r="S274" s="36"/>
      <c r="T274" s="36"/>
      <c r="U274" s="36"/>
      <c r="V274" s="36"/>
      <c r="W274" s="36"/>
      <c r="X274" s="36"/>
      <c r="Y274" s="36"/>
      <c r="Z274" s="36"/>
      <c r="AA274" s="36"/>
    </row>
    <row r="275" spans="1:27" ht="4.2" customHeight="1" thickBot="1" x14ac:dyDescent="0.25">
      <c r="A275" s="3"/>
      <c r="B275" s="168"/>
      <c r="C275" s="169"/>
      <c r="D275" s="13"/>
      <c r="E275" s="13"/>
      <c r="F275" s="13"/>
      <c r="G275" s="12"/>
      <c r="H275" s="12"/>
      <c r="I275" s="12"/>
      <c r="J275" s="12"/>
      <c r="K275" s="12"/>
      <c r="L275" s="12"/>
      <c r="M275" s="12"/>
      <c r="N275" s="12"/>
      <c r="O275" s="12"/>
      <c r="P275" s="12"/>
      <c r="Q275" s="12"/>
      <c r="R275" s="12"/>
      <c r="S275" s="12"/>
      <c r="T275" s="12"/>
      <c r="U275" s="12"/>
      <c r="V275" s="12"/>
      <c r="W275" s="12"/>
      <c r="X275" s="12"/>
      <c r="Y275" s="12"/>
      <c r="Z275" s="12"/>
      <c r="AA275" s="12"/>
    </row>
    <row r="276" spans="1:27" x14ac:dyDescent="0.2">
      <c r="A276" s="3"/>
      <c r="B276" s="3"/>
      <c r="C276" s="3"/>
      <c r="D276" s="9"/>
      <c r="E276" s="9"/>
      <c r="F276" s="9"/>
      <c r="G276" s="3"/>
      <c r="H276" s="3"/>
      <c r="I276" s="3"/>
      <c r="J276" s="3"/>
      <c r="K276" s="3"/>
      <c r="L276" s="3"/>
      <c r="M276" s="3"/>
      <c r="N276" s="3"/>
      <c r="O276" s="3"/>
      <c r="P276" s="3"/>
      <c r="Q276" s="3"/>
      <c r="R276" s="3"/>
      <c r="S276" s="3"/>
      <c r="T276" s="3"/>
      <c r="U276" s="9"/>
      <c r="V276" s="9"/>
      <c r="W276" s="9"/>
      <c r="X276" s="9"/>
      <c r="Y276" s="9"/>
      <c r="Z276" s="9"/>
      <c r="AA276" s="9"/>
    </row>
  </sheetData>
  <mergeCells count="191">
    <mergeCell ref="N35:P35"/>
    <mergeCell ref="E36:I36"/>
    <mergeCell ref="N36:P36"/>
    <mergeCell ref="E37:M37"/>
    <mergeCell ref="N37:P37"/>
    <mergeCell ref="E38:M38"/>
    <mergeCell ref="N38:P38"/>
    <mergeCell ref="D31:D46"/>
    <mergeCell ref="D69:D74"/>
    <mergeCell ref="N68:P68"/>
    <mergeCell ref="N55:P55"/>
    <mergeCell ref="N48:P50"/>
    <mergeCell ref="N56:P56"/>
    <mergeCell ref="N57:P57"/>
    <mergeCell ref="N60:P60"/>
    <mergeCell ref="N61:P61"/>
    <mergeCell ref="N62:P62"/>
    <mergeCell ref="N63:P63"/>
    <mergeCell ref="N74:P74"/>
    <mergeCell ref="N69:P69"/>
    <mergeCell ref="N66:P66"/>
    <mergeCell ref="N51:P51"/>
    <mergeCell ref="E61:M61"/>
    <mergeCell ref="E60:M60"/>
    <mergeCell ref="C250:C251"/>
    <mergeCell ref="C252:C253"/>
    <mergeCell ref="C220:C221"/>
    <mergeCell ref="G78:I78"/>
    <mergeCell ref="J78:M78"/>
    <mergeCell ref="J79:M79"/>
    <mergeCell ref="D98:V98"/>
    <mergeCell ref="N79:P79"/>
    <mergeCell ref="N78:P78"/>
    <mergeCell ref="C197:C199"/>
    <mergeCell ref="C246:C247"/>
    <mergeCell ref="D240:V240"/>
    <mergeCell ref="D102:V102"/>
    <mergeCell ref="D219:X219"/>
    <mergeCell ref="D244:V244"/>
    <mergeCell ref="D171:V171"/>
    <mergeCell ref="C166:C170"/>
    <mergeCell ref="C171:C186"/>
    <mergeCell ref="D95:V95"/>
    <mergeCell ref="E28:F28"/>
    <mergeCell ref="H29:I29"/>
    <mergeCell ref="H28:I28"/>
    <mergeCell ref="E39:M39"/>
    <mergeCell ref="E33:M33"/>
    <mergeCell ref="E32:M32"/>
    <mergeCell ref="E31:M31"/>
    <mergeCell ref="J24:M24"/>
    <mergeCell ref="J25:M25"/>
    <mergeCell ref="J26:M26"/>
    <mergeCell ref="J27:M27"/>
    <mergeCell ref="E34:M34"/>
    <mergeCell ref="E35:I35"/>
    <mergeCell ref="K35:K36"/>
    <mergeCell ref="N73:P73"/>
    <mergeCell ref="G77:M77"/>
    <mergeCell ref="C28:C29"/>
    <mergeCell ref="E41:M41"/>
    <mergeCell ref="E13:I13"/>
    <mergeCell ref="E19:I19"/>
    <mergeCell ref="E20:I20"/>
    <mergeCell ref="J20:M20"/>
    <mergeCell ref="N70:P70"/>
    <mergeCell ref="N71:P71"/>
    <mergeCell ref="N72:P72"/>
    <mergeCell ref="N77:P77"/>
    <mergeCell ref="E67:M67"/>
    <mergeCell ref="E55:M55"/>
    <mergeCell ref="E66:M66"/>
    <mergeCell ref="N17:P18"/>
    <mergeCell ref="N19:P20"/>
    <mergeCell ref="J18:M18"/>
    <mergeCell ref="E18:I18"/>
    <mergeCell ref="E17:I17"/>
    <mergeCell ref="J17:M17"/>
    <mergeCell ref="J19:M19"/>
    <mergeCell ref="E21:G21"/>
    <mergeCell ref="J21:M21"/>
    <mergeCell ref="N6:P6"/>
    <mergeCell ref="N8:P8"/>
    <mergeCell ref="N9:P9"/>
    <mergeCell ref="N10:P10"/>
    <mergeCell ref="N11:P11"/>
    <mergeCell ref="N16:P16"/>
    <mergeCell ref="J14:M14"/>
    <mergeCell ref="J16:M16"/>
    <mergeCell ref="N12:P12"/>
    <mergeCell ref="N13:P13"/>
    <mergeCell ref="L7:M7"/>
    <mergeCell ref="E6:M6"/>
    <mergeCell ref="E7:H7"/>
    <mergeCell ref="E8:I8"/>
    <mergeCell ref="E9:M9"/>
    <mergeCell ref="E10:M10"/>
    <mergeCell ref="E14:I14"/>
    <mergeCell ref="J8:M8"/>
    <mergeCell ref="J12:K12"/>
    <mergeCell ref="L12:M12"/>
    <mergeCell ref="J13:K13"/>
    <mergeCell ref="L13:M13"/>
    <mergeCell ref="E12:H12"/>
    <mergeCell ref="J11:K11"/>
    <mergeCell ref="X8:AA13"/>
    <mergeCell ref="N33:P33"/>
    <mergeCell ref="N41:P41"/>
    <mergeCell ref="U23:W23"/>
    <mergeCell ref="U24:W24"/>
    <mergeCell ref="U25:W25"/>
    <mergeCell ref="U26:W26"/>
    <mergeCell ref="N21:P21"/>
    <mergeCell ref="N14:P14"/>
    <mergeCell ref="N24:P24"/>
    <mergeCell ref="N26:P26"/>
    <mergeCell ref="N22:P22"/>
    <mergeCell ref="U8:W8"/>
    <mergeCell ref="U9:W9"/>
    <mergeCell ref="U10:W10"/>
    <mergeCell ref="U11:W11"/>
    <mergeCell ref="N27:P27"/>
    <mergeCell ref="U22:W22"/>
    <mergeCell ref="N23:P23"/>
    <mergeCell ref="N25:P25"/>
    <mergeCell ref="N31:P32"/>
    <mergeCell ref="N39:P39"/>
    <mergeCell ref="S22:S23"/>
    <mergeCell ref="N34:P34"/>
    <mergeCell ref="E52:M52"/>
    <mergeCell ref="N52:P52"/>
    <mergeCell ref="E53:M53"/>
    <mergeCell ref="N53:P53"/>
    <mergeCell ref="E54:M54"/>
    <mergeCell ref="N54:P54"/>
    <mergeCell ref="D47:P47"/>
    <mergeCell ref="N65:P65"/>
    <mergeCell ref="E58:M58"/>
    <mergeCell ref="E59:M59"/>
    <mergeCell ref="N58:P59"/>
    <mergeCell ref="E57:M57"/>
    <mergeCell ref="E56:M56"/>
    <mergeCell ref="E51:M51"/>
    <mergeCell ref="E50:M50"/>
    <mergeCell ref="E49:M49"/>
    <mergeCell ref="N64:P64"/>
    <mergeCell ref="D48:D68"/>
    <mergeCell ref="C15:C16"/>
    <mergeCell ref="E48:M48"/>
    <mergeCell ref="N43:P43"/>
    <mergeCell ref="N44:P44"/>
    <mergeCell ref="N45:P45"/>
    <mergeCell ref="N46:P46"/>
    <mergeCell ref="E22:I22"/>
    <mergeCell ref="E23:I23"/>
    <mergeCell ref="E24:I24"/>
    <mergeCell ref="E25:I25"/>
    <mergeCell ref="E26:I26"/>
    <mergeCell ref="E27:I27"/>
    <mergeCell ref="E29:F29"/>
    <mergeCell ref="N42:P42"/>
    <mergeCell ref="E40:M40"/>
    <mergeCell ref="N40:P40"/>
    <mergeCell ref="E46:M46"/>
    <mergeCell ref="E45:M45"/>
    <mergeCell ref="E44:M44"/>
    <mergeCell ref="E43:M43"/>
    <mergeCell ref="E42:M42"/>
    <mergeCell ref="C22:C23"/>
    <mergeCell ref="H21:I21"/>
    <mergeCell ref="J22:M22"/>
    <mergeCell ref="L11:M11"/>
    <mergeCell ref="E11:F11"/>
    <mergeCell ref="G11:I11"/>
    <mergeCell ref="S15:S16"/>
    <mergeCell ref="U15:W15"/>
    <mergeCell ref="J15:M15"/>
    <mergeCell ref="E15:H15"/>
    <mergeCell ref="E16:H16"/>
    <mergeCell ref="N15:P15"/>
    <mergeCell ref="E74:M74"/>
    <mergeCell ref="E73:M73"/>
    <mergeCell ref="E72:M72"/>
    <mergeCell ref="E71:M71"/>
    <mergeCell ref="E70:M70"/>
    <mergeCell ref="E69:M69"/>
    <mergeCell ref="E68:M68"/>
    <mergeCell ref="E63:M63"/>
    <mergeCell ref="E62:M62"/>
    <mergeCell ref="E65:M65"/>
    <mergeCell ref="E64:M64"/>
  </mergeCells>
  <phoneticPr fontId="1"/>
  <dataValidations count="5">
    <dataValidation type="list" allowBlank="1" showInputMessage="1" showErrorMessage="1" sqref="E13" xr:uid="{00000000-0002-0000-0000-000000000000}">
      <formula1>$U$13:$V$13</formula1>
    </dataValidation>
    <dataValidation type="list" allowBlank="1" showInputMessage="1" showErrorMessage="1" sqref="L7:M7" xr:uid="{00000000-0002-0000-0000-000001000000}">
      <formula1>$U$7:$V$7</formula1>
    </dataValidation>
    <dataValidation type="list" allowBlank="1" showInputMessage="1" showErrorMessage="1" sqref="E27" xr:uid="{00000000-0002-0000-0000-000002000000}">
      <formula1>$U$27:$X$27</formula1>
    </dataValidation>
    <dataValidation type="list" allowBlank="1" showInputMessage="1" showErrorMessage="1" sqref="E14" xr:uid="{00000000-0002-0000-0000-000003000000}">
      <formula1>$U$14:$AA$14</formula1>
    </dataValidation>
    <dataValidation type="list" allowBlank="1" showInputMessage="1" showErrorMessage="1" sqref="I12" xr:uid="{00000000-0002-0000-0000-000004000000}">
      <formula1>$U$12:$V$12</formula1>
    </dataValidation>
  </dataValidations>
  <printOptions horizontalCentered="1" verticalCentered="1"/>
  <pageMargins left="0.23622047244094491" right="0.23622047244094491" top="0.19685039370078741" bottom="0.15748031496062992" header="0.19685039370078741" footer="0.15748031496062992"/>
  <pageSetup paperSize="8" scale="47" fitToWidth="0" fitToHeight="0" orientation="portrait" r:id="rId1"/>
  <rowBreaks count="1" manualBreakCount="1">
    <brk id="8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1</xdr:col>
                    <xdr:colOff>22860</xdr:colOff>
                    <xdr:row>90</xdr:row>
                    <xdr:rowOff>22860</xdr:rowOff>
                  </from>
                  <to>
                    <xdr:col>1</xdr:col>
                    <xdr:colOff>152400</xdr:colOff>
                    <xdr:row>91</xdr:row>
                    <xdr:rowOff>0</xdr:rowOff>
                  </to>
                </anchor>
              </controlPr>
            </control>
          </mc:Choice>
        </mc:AlternateContent>
        <mc:AlternateContent xmlns:mc="http://schemas.openxmlformats.org/markup-compatibility/2006">
          <mc:Choice Requires="x14">
            <control shapeId="2093" r:id="rId5" name="Check Box 45">
              <controlPr defaultSize="0" autoFill="0" autoLine="0" autoPict="0">
                <anchor moveWithCells="1">
                  <from>
                    <xdr:col>1</xdr:col>
                    <xdr:colOff>22860</xdr:colOff>
                    <xdr:row>91</xdr:row>
                    <xdr:rowOff>22860</xdr:rowOff>
                  </from>
                  <to>
                    <xdr:col>1</xdr:col>
                    <xdr:colOff>152400</xdr:colOff>
                    <xdr:row>92</xdr:row>
                    <xdr:rowOff>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1</xdr:col>
                    <xdr:colOff>22860</xdr:colOff>
                    <xdr:row>93</xdr:row>
                    <xdr:rowOff>22860</xdr:rowOff>
                  </from>
                  <to>
                    <xdr:col>1</xdr:col>
                    <xdr:colOff>152400</xdr:colOff>
                    <xdr:row>94</xdr:row>
                    <xdr:rowOff>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1</xdr:col>
                    <xdr:colOff>22860</xdr:colOff>
                    <xdr:row>97</xdr:row>
                    <xdr:rowOff>22860</xdr:rowOff>
                  </from>
                  <to>
                    <xdr:col>1</xdr:col>
                    <xdr:colOff>152400</xdr:colOff>
                    <xdr:row>98</xdr:row>
                    <xdr:rowOff>0</xdr:rowOff>
                  </to>
                </anchor>
              </controlPr>
            </control>
          </mc:Choice>
        </mc:AlternateContent>
        <mc:AlternateContent xmlns:mc="http://schemas.openxmlformats.org/markup-compatibility/2006">
          <mc:Choice Requires="x14">
            <control shapeId="2098" r:id="rId8" name="Check Box 50">
              <controlPr defaultSize="0" autoFill="0" autoLine="0" autoPict="0">
                <anchor moveWithCells="1">
                  <from>
                    <xdr:col>1</xdr:col>
                    <xdr:colOff>22860</xdr:colOff>
                    <xdr:row>98</xdr:row>
                    <xdr:rowOff>22860</xdr:rowOff>
                  </from>
                  <to>
                    <xdr:col>1</xdr:col>
                    <xdr:colOff>152400</xdr:colOff>
                    <xdr:row>99</xdr:row>
                    <xdr:rowOff>0</xdr:rowOff>
                  </to>
                </anchor>
              </controlPr>
            </control>
          </mc:Choice>
        </mc:AlternateContent>
        <mc:AlternateContent xmlns:mc="http://schemas.openxmlformats.org/markup-compatibility/2006">
          <mc:Choice Requires="x14">
            <control shapeId="2100" r:id="rId9" name="Check Box 52">
              <controlPr defaultSize="0" autoFill="0" autoLine="0" autoPict="0">
                <anchor moveWithCells="1">
                  <from>
                    <xdr:col>1</xdr:col>
                    <xdr:colOff>22860</xdr:colOff>
                    <xdr:row>99</xdr:row>
                    <xdr:rowOff>22860</xdr:rowOff>
                  </from>
                  <to>
                    <xdr:col>1</xdr:col>
                    <xdr:colOff>152400</xdr:colOff>
                    <xdr:row>100</xdr:row>
                    <xdr:rowOff>0</xdr:rowOff>
                  </to>
                </anchor>
              </controlPr>
            </control>
          </mc:Choice>
        </mc:AlternateContent>
        <mc:AlternateContent xmlns:mc="http://schemas.openxmlformats.org/markup-compatibility/2006">
          <mc:Choice Requires="x14">
            <control shapeId="2101" r:id="rId10" name="Check Box 53">
              <controlPr defaultSize="0" autoFill="0" autoLine="0" autoPict="0">
                <anchor moveWithCells="1">
                  <from>
                    <xdr:col>1</xdr:col>
                    <xdr:colOff>22860</xdr:colOff>
                    <xdr:row>100</xdr:row>
                    <xdr:rowOff>22860</xdr:rowOff>
                  </from>
                  <to>
                    <xdr:col>1</xdr:col>
                    <xdr:colOff>152400</xdr:colOff>
                    <xdr:row>101</xdr:row>
                    <xdr:rowOff>0</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1</xdr:col>
                    <xdr:colOff>22860</xdr:colOff>
                    <xdr:row>101</xdr:row>
                    <xdr:rowOff>22860</xdr:rowOff>
                  </from>
                  <to>
                    <xdr:col>1</xdr:col>
                    <xdr:colOff>152400</xdr:colOff>
                    <xdr:row>102</xdr:row>
                    <xdr:rowOff>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1</xdr:col>
                    <xdr:colOff>22860</xdr:colOff>
                    <xdr:row>102</xdr:row>
                    <xdr:rowOff>22860</xdr:rowOff>
                  </from>
                  <to>
                    <xdr:col>1</xdr:col>
                    <xdr:colOff>152400</xdr:colOff>
                    <xdr:row>103</xdr:row>
                    <xdr:rowOff>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22860</xdr:colOff>
                    <xdr:row>109</xdr:row>
                    <xdr:rowOff>22860</xdr:rowOff>
                  </from>
                  <to>
                    <xdr:col>1</xdr:col>
                    <xdr:colOff>152400</xdr:colOff>
                    <xdr:row>110</xdr:row>
                    <xdr:rowOff>0</xdr:rowOff>
                  </to>
                </anchor>
              </controlPr>
            </control>
          </mc:Choice>
        </mc:AlternateContent>
        <mc:AlternateContent xmlns:mc="http://schemas.openxmlformats.org/markup-compatibility/2006">
          <mc:Choice Requires="x14">
            <control shapeId="2106" r:id="rId14" name="Check Box 58">
              <controlPr defaultSize="0" autoFill="0" autoLine="0" autoPict="0">
                <anchor moveWithCells="1">
                  <from>
                    <xdr:col>1</xdr:col>
                    <xdr:colOff>22860</xdr:colOff>
                    <xdr:row>110</xdr:row>
                    <xdr:rowOff>22860</xdr:rowOff>
                  </from>
                  <to>
                    <xdr:col>1</xdr:col>
                    <xdr:colOff>152400</xdr:colOff>
                    <xdr:row>111</xdr:row>
                    <xdr:rowOff>0</xdr:rowOff>
                  </to>
                </anchor>
              </controlPr>
            </control>
          </mc:Choice>
        </mc:AlternateContent>
        <mc:AlternateContent xmlns:mc="http://schemas.openxmlformats.org/markup-compatibility/2006">
          <mc:Choice Requires="x14">
            <control shapeId="2108" r:id="rId15" name="Check Box 60">
              <controlPr defaultSize="0" autoFill="0" autoLine="0" autoPict="0">
                <anchor moveWithCells="1">
                  <from>
                    <xdr:col>1</xdr:col>
                    <xdr:colOff>22860</xdr:colOff>
                    <xdr:row>111</xdr:row>
                    <xdr:rowOff>22860</xdr:rowOff>
                  </from>
                  <to>
                    <xdr:col>1</xdr:col>
                    <xdr:colOff>152400</xdr:colOff>
                    <xdr:row>112</xdr:row>
                    <xdr:rowOff>0</xdr:rowOff>
                  </to>
                </anchor>
              </controlPr>
            </control>
          </mc:Choice>
        </mc:AlternateContent>
        <mc:AlternateContent xmlns:mc="http://schemas.openxmlformats.org/markup-compatibility/2006">
          <mc:Choice Requires="x14">
            <control shapeId="2110" r:id="rId16" name="Check Box 62">
              <controlPr defaultSize="0" autoFill="0" autoLine="0" autoPict="0">
                <anchor moveWithCells="1">
                  <from>
                    <xdr:col>1</xdr:col>
                    <xdr:colOff>22860</xdr:colOff>
                    <xdr:row>108</xdr:row>
                    <xdr:rowOff>22860</xdr:rowOff>
                  </from>
                  <to>
                    <xdr:col>1</xdr:col>
                    <xdr:colOff>152400</xdr:colOff>
                    <xdr:row>109</xdr:row>
                    <xdr:rowOff>0</xdr:rowOff>
                  </to>
                </anchor>
              </controlPr>
            </control>
          </mc:Choice>
        </mc:AlternateContent>
        <mc:AlternateContent xmlns:mc="http://schemas.openxmlformats.org/markup-compatibility/2006">
          <mc:Choice Requires="x14">
            <control shapeId="2111" r:id="rId17" name="Check Box 63">
              <controlPr defaultSize="0" autoFill="0" autoLine="0" autoPict="0">
                <anchor moveWithCells="1">
                  <from>
                    <xdr:col>1</xdr:col>
                    <xdr:colOff>22860</xdr:colOff>
                    <xdr:row>114</xdr:row>
                    <xdr:rowOff>22860</xdr:rowOff>
                  </from>
                  <to>
                    <xdr:col>1</xdr:col>
                    <xdr:colOff>152400</xdr:colOff>
                    <xdr:row>115</xdr:row>
                    <xdr:rowOff>0</xdr:rowOff>
                  </to>
                </anchor>
              </controlPr>
            </control>
          </mc:Choice>
        </mc:AlternateContent>
        <mc:AlternateContent xmlns:mc="http://schemas.openxmlformats.org/markup-compatibility/2006">
          <mc:Choice Requires="x14">
            <control shapeId="2112" r:id="rId18" name="Check Box 64">
              <controlPr defaultSize="0" autoFill="0" autoLine="0" autoPict="0">
                <anchor moveWithCells="1">
                  <from>
                    <xdr:col>1</xdr:col>
                    <xdr:colOff>22860</xdr:colOff>
                    <xdr:row>115</xdr:row>
                    <xdr:rowOff>22860</xdr:rowOff>
                  </from>
                  <to>
                    <xdr:col>1</xdr:col>
                    <xdr:colOff>152400</xdr:colOff>
                    <xdr:row>116</xdr:row>
                    <xdr:rowOff>0</xdr:rowOff>
                  </to>
                </anchor>
              </controlPr>
            </control>
          </mc:Choice>
        </mc:AlternateContent>
        <mc:AlternateContent xmlns:mc="http://schemas.openxmlformats.org/markup-compatibility/2006">
          <mc:Choice Requires="x14">
            <control shapeId="2113" r:id="rId19" name="Check Box 65">
              <controlPr defaultSize="0" autoFill="0" autoLine="0" autoPict="0">
                <anchor moveWithCells="1">
                  <from>
                    <xdr:col>1</xdr:col>
                    <xdr:colOff>22860</xdr:colOff>
                    <xdr:row>121</xdr:row>
                    <xdr:rowOff>22860</xdr:rowOff>
                  </from>
                  <to>
                    <xdr:col>1</xdr:col>
                    <xdr:colOff>152400</xdr:colOff>
                    <xdr:row>122</xdr:row>
                    <xdr:rowOff>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xdr:col>
                    <xdr:colOff>22860</xdr:colOff>
                    <xdr:row>122</xdr:row>
                    <xdr:rowOff>22860</xdr:rowOff>
                  </from>
                  <to>
                    <xdr:col>1</xdr:col>
                    <xdr:colOff>152400</xdr:colOff>
                    <xdr:row>123</xdr:row>
                    <xdr:rowOff>0</xdr:rowOff>
                  </to>
                </anchor>
              </controlPr>
            </control>
          </mc:Choice>
        </mc:AlternateContent>
        <mc:AlternateContent xmlns:mc="http://schemas.openxmlformats.org/markup-compatibility/2006">
          <mc:Choice Requires="x14">
            <control shapeId="2117" r:id="rId21" name="Check Box 69">
              <controlPr defaultSize="0" autoFill="0" autoLine="0" autoPict="0">
                <anchor moveWithCells="1">
                  <from>
                    <xdr:col>1</xdr:col>
                    <xdr:colOff>22860</xdr:colOff>
                    <xdr:row>123</xdr:row>
                    <xdr:rowOff>22860</xdr:rowOff>
                  </from>
                  <to>
                    <xdr:col>1</xdr:col>
                    <xdr:colOff>152400</xdr:colOff>
                    <xdr:row>124</xdr:row>
                    <xdr:rowOff>0</xdr:rowOff>
                  </to>
                </anchor>
              </controlPr>
            </control>
          </mc:Choice>
        </mc:AlternateContent>
        <mc:AlternateContent xmlns:mc="http://schemas.openxmlformats.org/markup-compatibility/2006">
          <mc:Choice Requires="x14">
            <control shapeId="2118" r:id="rId22" name="Check Box 70">
              <controlPr defaultSize="0" autoFill="0" autoLine="0" autoPict="0">
                <anchor moveWithCells="1">
                  <from>
                    <xdr:col>1</xdr:col>
                    <xdr:colOff>22860</xdr:colOff>
                    <xdr:row>124</xdr:row>
                    <xdr:rowOff>22860</xdr:rowOff>
                  </from>
                  <to>
                    <xdr:col>1</xdr:col>
                    <xdr:colOff>152400</xdr:colOff>
                    <xdr:row>125</xdr:row>
                    <xdr:rowOff>0</xdr:rowOff>
                  </to>
                </anchor>
              </controlPr>
            </control>
          </mc:Choice>
        </mc:AlternateContent>
        <mc:AlternateContent xmlns:mc="http://schemas.openxmlformats.org/markup-compatibility/2006">
          <mc:Choice Requires="x14">
            <control shapeId="2119" r:id="rId23" name="Check Box 71">
              <controlPr defaultSize="0" autoFill="0" autoLine="0" autoPict="0">
                <anchor moveWithCells="1">
                  <from>
                    <xdr:col>1</xdr:col>
                    <xdr:colOff>22860</xdr:colOff>
                    <xdr:row>132</xdr:row>
                    <xdr:rowOff>22860</xdr:rowOff>
                  </from>
                  <to>
                    <xdr:col>1</xdr:col>
                    <xdr:colOff>152400</xdr:colOff>
                    <xdr:row>133</xdr:row>
                    <xdr:rowOff>0</xdr:rowOff>
                  </to>
                </anchor>
              </controlPr>
            </control>
          </mc:Choice>
        </mc:AlternateContent>
        <mc:AlternateContent xmlns:mc="http://schemas.openxmlformats.org/markup-compatibility/2006">
          <mc:Choice Requires="x14">
            <control shapeId="2120" r:id="rId24" name="Check Box 72">
              <controlPr defaultSize="0" autoFill="0" autoLine="0" autoPict="0">
                <anchor moveWithCells="1">
                  <from>
                    <xdr:col>1</xdr:col>
                    <xdr:colOff>22860</xdr:colOff>
                    <xdr:row>135</xdr:row>
                    <xdr:rowOff>22860</xdr:rowOff>
                  </from>
                  <to>
                    <xdr:col>1</xdr:col>
                    <xdr:colOff>152400</xdr:colOff>
                    <xdr:row>136</xdr:row>
                    <xdr:rowOff>0</xdr:rowOff>
                  </to>
                </anchor>
              </controlPr>
            </control>
          </mc:Choice>
        </mc:AlternateContent>
        <mc:AlternateContent xmlns:mc="http://schemas.openxmlformats.org/markup-compatibility/2006">
          <mc:Choice Requires="x14">
            <control shapeId="2121" r:id="rId25" name="Check Box 73">
              <controlPr defaultSize="0" autoFill="0" autoLine="0" autoPict="0">
                <anchor moveWithCells="1">
                  <from>
                    <xdr:col>1</xdr:col>
                    <xdr:colOff>22860</xdr:colOff>
                    <xdr:row>137</xdr:row>
                    <xdr:rowOff>22860</xdr:rowOff>
                  </from>
                  <to>
                    <xdr:col>1</xdr:col>
                    <xdr:colOff>152400</xdr:colOff>
                    <xdr:row>138</xdr:row>
                    <xdr:rowOff>0</xdr:rowOff>
                  </to>
                </anchor>
              </controlPr>
            </control>
          </mc:Choice>
        </mc:AlternateContent>
        <mc:AlternateContent xmlns:mc="http://schemas.openxmlformats.org/markup-compatibility/2006">
          <mc:Choice Requires="x14">
            <control shapeId="2122" r:id="rId26" name="Check Box 74">
              <controlPr defaultSize="0" autoFill="0" autoLine="0" autoPict="0">
                <anchor moveWithCells="1">
                  <from>
                    <xdr:col>1</xdr:col>
                    <xdr:colOff>22860</xdr:colOff>
                    <xdr:row>138</xdr:row>
                    <xdr:rowOff>22860</xdr:rowOff>
                  </from>
                  <to>
                    <xdr:col>1</xdr:col>
                    <xdr:colOff>152400</xdr:colOff>
                    <xdr:row>139</xdr:row>
                    <xdr:rowOff>0</xdr:rowOff>
                  </to>
                </anchor>
              </controlPr>
            </control>
          </mc:Choice>
        </mc:AlternateContent>
        <mc:AlternateContent xmlns:mc="http://schemas.openxmlformats.org/markup-compatibility/2006">
          <mc:Choice Requires="x14">
            <control shapeId="2123" r:id="rId27" name="Check Box 75">
              <controlPr defaultSize="0" autoFill="0" autoLine="0" autoPict="0">
                <anchor moveWithCells="1">
                  <from>
                    <xdr:col>1</xdr:col>
                    <xdr:colOff>22860</xdr:colOff>
                    <xdr:row>139</xdr:row>
                    <xdr:rowOff>22860</xdr:rowOff>
                  </from>
                  <to>
                    <xdr:col>1</xdr:col>
                    <xdr:colOff>152400</xdr:colOff>
                    <xdr:row>140</xdr:row>
                    <xdr:rowOff>0</xdr:rowOff>
                  </to>
                </anchor>
              </controlPr>
            </control>
          </mc:Choice>
        </mc:AlternateContent>
        <mc:AlternateContent xmlns:mc="http://schemas.openxmlformats.org/markup-compatibility/2006">
          <mc:Choice Requires="x14">
            <control shapeId="2124" r:id="rId28" name="Check Box 76">
              <controlPr defaultSize="0" autoFill="0" autoLine="0" autoPict="0">
                <anchor moveWithCells="1">
                  <from>
                    <xdr:col>1</xdr:col>
                    <xdr:colOff>22860</xdr:colOff>
                    <xdr:row>140</xdr:row>
                    <xdr:rowOff>0</xdr:rowOff>
                  </from>
                  <to>
                    <xdr:col>1</xdr:col>
                    <xdr:colOff>152400</xdr:colOff>
                    <xdr:row>140</xdr:row>
                    <xdr:rowOff>160020</xdr:rowOff>
                  </to>
                </anchor>
              </controlPr>
            </control>
          </mc:Choice>
        </mc:AlternateContent>
        <mc:AlternateContent xmlns:mc="http://schemas.openxmlformats.org/markup-compatibility/2006">
          <mc:Choice Requires="x14">
            <control shapeId="2125" r:id="rId29" name="Check Box 77">
              <controlPr defaultSize="0" autoFill="0" autoLine="0" autoPict="0">
                <anchor moveWithCells="1">
                  <from>
                    <xdr:col>1</xdr:col>
                    <xdr:colOff>22860</xdr:colOff>
                    <xdr:row>140</xdr:row>
                    <xdr:rowOff>22860</xdr:rowOff>
                  </from>
                  <to>
                    <xdr:col>1</xdr:col>
                    <xdr:colOff>152400</xdr:colOff>
                    <xdr:row>141</xdr:row>
                    <xdr:rowOff>0</xdr:rowOff>
                  </to>
                </anchor>
              </controlPr>
            </control>
          </mc:Choice>
        </mc:AlternateContent>
        <mc:AlternateContent xmlns:mc="http://schemas.openxmlformats.org/markup-compatibility/2006">
          <mc:Choice Requires="x14">
            <control shapeId="2126" r:id="rId30" name="Check Box 78">
              <controlPr defaultSize="0" autoFill="0" autoLine="0" autoPict="0">
                <anchor moveWithCells="1">
                  <from>
                    <xdr:col>1</xdr:col>
                    <xdr:colOff>22860</xdr:colOff>
                    <xdr:row>133</xdr:row>
                    <xdr:rowOff>22860</xdr:rowOff>
                  </from>
                  <to>
                    <xdr:col>1</xdr:col>
                    <xdr:colOff>152400</xdr:colOff>
                    <xdr:row>134</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1</xdr:col>
                    <xdr:colOff>22860</xdr:colOff>
                    <xdr:row>147</xdr:row>
                    <xdr:rowOff>22860</xdr:rowOff>
                  </from>
                  <to>
                    <xdr:col>1</xdr:col>
                    <xdr:colOff>152400</xdr:colOff>
                    <xdr:row>148</xdr:row>
                    <xdr:rowOff>0</xdr:rowOff>
                  </to>
                </anchor>
              </controlPr>
            </control>
          </mc:Choice>
        </mc:AlternateContent>
        <mc:AlternateContent xmlns:mc="http://schemas.openxmlformats.org/markup-compatibility/2006">
          <mc:Choice Requires="x14">
            <control shapeId="2130" r:id="rId32" name="Check Box 82">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1</xdr:col>
                    <xdr:colOff>22860</xdr:colOff>
                    <xdr:row>149</xdr:row>
                    <xdr:rowOff>22860</xdr:rowOff>
                  </from>
                  <to>
                    <xdr:col>1</xdr:col>
                    <xdr:colOff>152400</xdr:colOff>
                    <xdr:row>150</xdr:row>
                    <xdr:rowOff>0</xdr:rowOff>
                  </to>
                </anchor>
              </controlPr>
            </control>
          </mc:Choice>
        </mc:AlternateContent>
        <mc:AlternateContent xmlns:mc="http://schemas.openxmlformats.org/markup-compatibility/2006">
          <mc:Choice Requires="x14">
            <control shapeId="2133" r:id="rId34" name="Check Box 85">
              <controlPr defaultSize="0" autoFill="0" autoLine="0" autoPict="0">
                <anchor moveWithCells="1">
                  <from>
                    <xdr:col>1</xdr:col>
                    <xdr:colOff>22860</xdr:colOff>
                    <xdr:row>150</xdr:row>
                    <xdr:rowOff>22860</xdr:rowOff>
                  </from>
                  <to>
                    <xdr:col>1</xdr:col>
                    <xdr:colOff>152400</xdr:colOff>
                    <xdr:row>151</xdr:row>
                    <xdr:rowOff>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1</xdr:col>
                    <xdr:colOff>22860</xdr:colOff>
                    <xdr:row>151</xdr:row>
                    <xdr:rowOff>0</xdr:rowOff>
                  </from>
                  <to>
                    <xdr:col>1</xdr:col>
                    <xdr:colOff>152400</xdr:colOff>
                    <xdr:row>151</xdr:row>
                    <xdr:rowOff>160020</xdr:rowOff>
                  </to>
                </anchor>
              </controlPr>
            </control>
          </mc:Choice>
        </mc:AlternateContent>
        <mc:AlternateContent xmlns:mc="http://schemas.openxmlformats.org/markup-compatibility/2006">
          <mc:Choice Requires="x14">
            <control shapeId="2137" r:id="rId36" name="Check Box 89">
              <controlPr defaultSize="0" autoFill="0" autoLine="0" autoPict="0">
                <anchor moveWithCells="1">
                  <from>
                    <xdr:col>1</xdr:col>
                    <xdr:colOff>22860</xdr:colOff>
                    <xdr:row>156</xdr:row>
                    <xdr:rowOff>22860</xdr:rowOff>
                  </from>
                  <to>
                    <xdr:col>1</xdr:col>
                    <xdr:colOff>152400</xdr:colOff>
                    <xdr:row>157</xdr:row>
                    <xdr:rowOff>0</xdr:rowOff>
                  </to>
                </anchor>
              </controlPr>
            </control>
          </mc:Choice>
        </mc:AlternateContent>
        <mc:AlternateContent xmlns:mc="http://schemas.openxmlformats.org/markup-compatibility/2006">
          <mc:Choice Requires="x14">
            <control shapeId="2139" r:id="rId37" name="Check Box 91">
              <controlPr defaultSize="0" autoFill="0" autoLine="0" autoPict="0">
                <anchor moveWithCells="1">
                  <from>
                    <xdr:col>1</xdr:col>
                    <xdr:colOff>22860</xdr:colOff>
                    <xdr:row>157</xdr:row>
                    <xdr:rowOff>22860</xdr:rowOff>
                  </from>
                  <to>
                    <xdr:col>1</xdr:col>
                    <xdr:colOff>152400</xdr:colOff>
                    <xdr:row>158</xdr:row>
                    <xdr:rowOff>0</xdr:rowOff>
                  </to>
                </anchor>
              </controlPr>
            </control>
          </mc:Choice>
        </mc:AlternateContent>
        <mc:AlternateContent xmlns:mc="http://schemas.openxmlformats.org/markup-compatibility/2006">
          <mc:Choice Requires="x14">
            <control shapeId="2141" r:id="rId38" name="Check Box 93">
              <controlPr defaultSize="0" autoFill="0" autoLine="0" autoPict="0">
                <anchor moveWithCells="1">
                  <from>
                    <xdr:col>1</xdr:col>
                    <xdr:colOff>22860</xdr:colOff>
                    <xdr:row>158</xdr:row>
                    <xdr:rowOff>22860</xdr:rowOff>
                  </from>
                  <to>
                    <xdr:col>1</xdr:col>
                    <xdr:colOff>152400</xdr:colOff>
                    <xdr:row>159</xdr:row>
                    <xdr:rowOff>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xdr:col>
                    <xdr:colOff>22860</xdr:colOff>
                    <xdr:row>148</xdr:row>
                    <xdr:rowOff>22860</xdr:rowOff>
                  </from>
                  <to>
                    <xdr:col>1</xdr:col>
                    <xdr:colOff>152400</xdr:colOff>
                    <xdr:row>149</xdr:row>
                    <xdr:rowOff>0</xdr:rowOff>
                  </to>
                </anchor>
              </controlPr>
            </control>
          </mc:Choice>
        </mc:AlternateContent>
        <mc:AlternateContent xmlns:mc="http://schemas.openxmlformats.org/markup-compatibility/2006">
          <mc:Choice Requires="x14">
            <control shapeId="2146" r:id="rId40" name="Check Box 98">
              <controlPr defaultSize="0" autoFill="0" autoLine="0" autoPict="0">
                <anchor moveWithCells="1">
                  <from>
                    <xdr:col>1</xdr:col>
                    <xdr:colOff>22860</xdr:colOff>
                    <xdr:row>154</xdr:row>
                    <xdr:rowOff>22860</xdr:rowOff>
                  </from>
                  <to>
                    <xdr:col>1</xdr:col>
                    <xdr:colOff>152400</xdr:colOff>
                    <xdr:row>155</xdr:row>
                    <xdr:rowOff>0</xdr:rowOff>
                  </to>
                </anchor>
              </controlPr>
            </control>
          </mc:Choice>
        </mc:AlternateContent>
        <mc:AlternateContent xmlns:mc="http://schemas.openxmlformats.org/markup-compatibility/2006">
          <mc:Choice Requires="x14">
            <control shapeId="2148" r:id="rId41" name="Check Box 100">
              <controlPr defaultSize="0" autoFill="0" autoLine="0" autoPict="0">
                <anchor moveWithCells="1">
                  <from>
                    <xdr:col>1</xdr:col>
                    <xdr:colOff>22860</xdr:colOff>
                    <xdr:row>165</xdr:row>
                    <xdr:rowOff>22860</xdr:rowOff>
                  </from>
                  <to>
                    <xdr:col>1</xdr:col>
                    <xdr:colOff>152400</xdr:colOff>
                    <xdr:row>166</xdr:row>
                    <xdr:rowOff>0</xdr:rowOff>
                  </to>
                </anchor>
              </controlPr>
            </control>
          </mc:Choice>
        </mc:AlternateContent>
        <mc:AlternateContent xmlns:mc="http://schemas.openxmlformats.org/markup-compatibility/2006">
          <mc:Choice Requires="x14">
            <control shapeId="2149" r:id="rId42" name="Check Box 101">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0" r:id="rId43" name="Check Box 102">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1" r:id="rId44" name="Check Box 103">
              <controlPr defaultSize="0" autoFill="0" autoLine="0" autoPict="0">
                <anchor moveWithCells="1">
                  <from>
                    <xdr:col>1</xdr:col>
                    <xdr:colOff>22860</xdr:colOff>
                    <xdr:row>166</xdr:row>
                    <xdr:rowOff>0</xdr:rowOff>
                  </from>
                  <to>
                    <xdr:col>1</xdr:col>
                    <xdr:colOff>152400</xdr:colOff>
                    <xdr:row>166</xdr:row>
                    <xdr:rowOff>160020</xdr:rowOff>
                  </to>
                </anchor>
              </controlPr>
            </control>
          </mc:Choice>
        </mc:AlternateContent>
        <mc:AlternateContent xmlns:mc="http://schemas.openxmlformats.org/markup-compatibility/2006">
          <mc:Choice Requires="x14">
            <control shapeId="2152" r:id="rId45" name="Check Box 104">
              <controlPr defaultSize="0" autoFill="0" autoLine="0" autoPict="0">
                <anchor moveWithCells="1">
                  <from>
                    <xdr:col>1</xdr:col>
                    <xdr:colOff>22860</xdr:colOff>
                    <xdr:row>166</xdr:row>
                    <xdr:rowOff>22860</xdr:rowOff>
                  </from>
                  <to>
                    <xdr:col>1</xdr:col>
                    <xdr:colOff>152400</xdr:colOff>
                    <xdr:row>167</xdr:row>
                    <xdr:rowOff>0</xdr:rowOff>
                  </to>
                </anchor>
              </controlPr>
            </control>
          </mc:Choice>
        </mc:AlternateContent>
        <mc:AlternateContent xmlns:mc="http://schemas.openxmlformats.org/markup-compatibility/2006">
          <mc:Choice Requires="x14">
            <control shapeId="2154" r:id="rId46" name="Check Box 106">
              <controlPr defaultSize="0" autoFill="0" autoLine="0" autoPict="0">
                <anchor moveWithCells="1">
                  <from>
                    <xdr:col>1</xdr:col>
                    <xdr:colOff>22860</xdr:colOff>
                    <xdr:row>168</xdr:row>
                    <xdr:rowOff>22860</xdr:rowOff>
                  </from>
                  <to>
                    <xdr:col>1</xdr:col>
                    <xdr:colOff>152400</xdr:colOff>
                    <xdr:row>169</xdr:row>
                    <xdr:rowOff>0</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1</xdr:col>
                    <xdr:colOff>22860</xdr:colOff>
                    <xdr:row>169</xdr:row>
                    <xdr:rowOff>22860</xdr:rowOff>
                  </from>
                  <to>
                    <xdr:col>1</xdr:col>
                    <xdr:colOff>152400</xdr:colOff>
                    <xdr:row>170</xdr:row>
                    <xdr:rowOff>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1</xdr:col>
                    <xdr:colOff>22860</xdr:colOff>
                    <xdr:row>176</xdr:row>
                    <xdr:rowOff>22860</xdr:rowOff>
                  </from>
                  <to>
                    <xdr:col>1</xdr:col>
                    <xdr:colOff>152400</xdr:colOff>
                    <xdr:row>177</xdr:row>
                    <xdr:rowOff>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1</xdr:col>
                    <xdr:colOff>22860</xdr:colOff>
                    <xdr:row>177</xdr:row>
                    <xdr:rowOff>22860</xdr:rowOff>
                  </from>
                  <to>
                    <xdr:col>1</xdr:col>
                    <xdr:colOff>152400</xdr:colOff>
                    <xdr:row>178</xdr:row>
                    <xdr:rowOff>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1</xdr:col>
                    <xdr:colOff>22860</xdr:colOff>
                    <xdr:row>178</xdr:row>
                    <xdr:rowOff>22860</xdr:rowOff>
                  </from>
                  <to>
                    <xdr:col>1</xdr:col>
                    <xdr:colOff>152400</xdr:colOff>
                    <xdr:row>179</xdr:row>
                    <xdr:rowOff>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1</xdr:col>
                    <xdr:colOff>22860</xdr:colOff>
                    <xdr:row>179</xdr:row>
                    <xdr:rowOff>22860</xdr:rowOff>
                  </from>
                  <to>
                    <xdr:col>1</xdr:col>
                    <xdr:colOff>152400</xdr:colOff>
                    <xdr:row>180</xdr:row>
                    <xdr:rowOff>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165" r:id="rId53" name="Check Box 117">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166" r:id="rId54" name="Check Box 118">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167" r:id="rId55" name="Check Box 119">
              <controlPr defaultSize="0" autoFill="0" autoLine="0" autoPict="0">
                <anchor moveWithCells="1">
                  <from>
                    <xdr:col>1</xdr:col>
                    <xdr:colOff>22860</xdr:colOff>
                    <xdr:row>191</xdr:row>
                    <xdr:rowOff>22860</xdr:rowOff>
                  </from>
                  <to>
                    <xdr:col>1</xdr:col>
                    <xdr:colOff>152400</xdr:colOff>
                    <xdr:row>192</xdr:row>
                    <xdr:rowOff>0</xdr:rowOff>
                  </to>
                </anchor>
              </controlPr>
            </control>
          </mc:Choice>
        </mc:AlternateContent>
        <mc:AlternateContent xmlns:mc="http://schemas.openxmlformats.org/markup-compatibility/2006">
          <mc:Choice Requires="x14">
            <control shapeId="2168" r:id="rId56" name="Check Box 120">
              <controlPr defaultSize="0" autoFill="0" autoLine="0" autoPict="0">
                <anchor moveWithCells="1">
                  <from>
                    <xdr:col>1</xdr:col>
                    <xdr:colOff>22860</xdr:colOff>
                    <xdr:row>193</xdr:row>
                    <xdr:rowOff>22860</xdr:rowOff>
                  </from>
                  <to>
                    <xdr:col>1</xdr:col>
                    <xdr:colOff>152400</xdr:colOff>
                    <xdr:row>194</xdr:row>
                    <xdr:rowOff>0</xdr:rowOff>
                  </to>
                </anchor>
              </controlPr>
            </control>
          </mc:Choice>
        </mc:AlternateContent>
        <mc:AlternateContent xmlns:mc="http://schemas.openxmlformats.org/markup-compatibility/2006">
          <mc:Choice Requires="x14">
            <control shapeId="2169" r:id="rId57" name="Check Box 121">
              <controlPr defaultSize="0" autoFill="0" autoLine="0" autoPict="0">
                <anchor moveWithCells="1">
                  <from>
                    <xdr:col>1</xdr:col>
                    <xdr:colOff>22860</xdr:colOff>
                    <xdr:row>194</xdr:row>
                    <xdr:rowOff>22860</xdr:rowOff>
                  </from>
                  <to>
                    <xdr:col>1</xdr:col>
                    <xdr:colOff>152400</xdr:colOff>
                    <xdr:row>195</xdr:row>
                    <xdr:rowOff>0</xdr:rowOff>
                  </to>
                </anchor>
              </controlPr>
            </control>
          </mc:Choice>
        </mc:AlternateContent>
        <mc:AlternateContent xmlns:mc="http://schemas.openxmlformats.org/markup-compatibility/2006">
          <mc:Choice Requires="x14">
            <control shapeId="2170" r:id="rId58" name="Check Box 122">
              <controlPr defaultSize="0" autoFill="0" autoLine="0" autoPict="0">
                <anchor moveWithCells="1">
                  <from>
                    <xdr:col>1</xdr:col>
                    <xdr:colOff>22860</xdr:colOff>
                    <xdr:row>195</xdr:row>
                    <xdr:rowOff>22860</xdr:rowOff>
                  </from>
                  <to>
                    <xdr:col>1</xdr:col>
                    <xdr:colOff>152400</xdr:colOff>
                    <xdr:row>196</xdr:row>
                    <xdr:rowOff>0</xdr:rowOff>
                  </to>
                </anchor>
              </controlPr>
            </control>
          </mc:Choice>
        </mc:AlternateContent>
        <mc:AlternateContent xmlns:mc="http://schemas.openxmlformats.org/markup-compatibility/2006">
          <mc:Choice Requires="x14">
            <control shapeId="2172" r:id="rId59" name="Check Box 124">
              <controlPr defaultSize="0" autoFill="0" autoLine="0" autoPict="0">
                <anchor moveWithCells="1">
                  <from>
                    <xdr:col>1</xdr:col>
                    <xdr:colOff>22860</xdr:colOff>
                    <xdr:row>196</xdr:row>
                    <xdr:rowOff>22860</xdr:rowOff>
                  </from>
                  <to>
                    <xdr:col>1</xdr:col>
                    <xdr:colOff>152400</xdr:colOff>
                    <xdr:row>197</xdr:row>
                    <xdr:rowOff>0</xdr:rowOff>
                  </to>
                </anchor>
              </controlPr>
            </control>
          </mc:Choice>
        </mc:AlternateContent>
        <mc:AlternateContent xmlns:mc="http://schemas.openxmlformats.org/markup-compatibility/2006">
          <mc:Choice Requires="x14">
            <control shapeId="2173" r:id="rId60" name="Check Box 125">
              <controlPr defaultSize="0" autoFill="0" autoLine="0" autoPict="0">
                <anchor moveWithCells="1">
                  <from>
                    <xdr:col>1</xdr:col>
                    <xdr:colOff>22860</xdr:colOff>
                    <xdr:row>197</xdr:row>
                    <xdr:rowOff>22860</xdr:rowOff>
                  </from>
                  <to>
                    <xdr:col>1</xdr:col>
                    <xdr:colOff>152400</xdr:colOff>
                    <xdr:row>198</xdr:row>
                    <xdr:rowOff>0</xdr:rowOff>
                  </to>
                </anchor>
              </controlPr>
            </control>
          </mc:Choice>
        </mc:AlternateContent>
        <mc:AlternateContent xmlns:mc="http://schemas.openxmlformats.org/markup-compatibility/2006">
          <mc:Choice Requires="x14">
            <control shapeId="2174" r:id="rId61" name="Check Box 126">
              <controlPr defaultSize="0" autoFill="0" autoLine="0" autoPict="0">
                <anchor moveWithCells="1">
                  <from>
                    <xdr:col>1</xdr:col>
                    <xdr:colOff>22860</xdr:colOff>
                    <xdr:row>198</xdr:row>
                    <xdr:rowOff>22860</xdr:rowOff>
                  </from>
                  <to>
                    <xdr:col>1</xdr:col>
                    <xdr:colOff>152400</xdr:colOff>
                    <xdr:row>199</xdr:row>
                    <xdr:rowOff>0</xdr:rowOff>
                  </to>
                </anchor>
              </controlPr>
            </control>
          </mc:Choice>
        </mc:AlternateContent>
        <mc:AlternateContent xmlns:mc="http://schemas.openxmlformats.org/markup-compatibility/2006">
          <mc:Choice Requires="x14">
            <control shapeId="2176" r:id="rId62" name="Check Box 128">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8" r:id="rId63" name="Check Box 130">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79" r:id="rId64" name="Check Box 131">
              <controlPr defaultSize="0" autoFill="0" autoLine="0" autoPict="0">
                <anchor moveWithCells="1">
                  <from>
                    <xdr:col>1</xdr:col>
                    <xdr:colOff>22860</xdr:colOff>
                    <xdr:row>199</xdr:row>
                    <xdr:rowOff>0</xdr:rowOff>
                  </from>
                  <to>
                    <xdr:col>1</xdr:col>
                    <xdr:colOff>152400</xdr:colOff>
                    <xdr:row>201</xdr:row>
                    <xdr:rowOff>60960</xdr:rowOff>
                  </to>
                </anchor>
              </controlPr>
            </control>
          </mc:Choice>
        </mc:AlternateContent>
        <mc:AlternateContent xmlns:mc="http://schemas.openxmlformats.org/markup-compatibility/2006">
          <mc:Choice Requires="x14">
            <control shapeId="2180" r:id="rId65" name="Check Box 132">
              <controlPr defaultSize="0" autoFill="0" autoLine="0" autoPict="0">
                <anchor moveWithCells="1">
                  <from>
                    <xdr:col>1</xdr:col>
                    <xdr:colOff>22860</xdr:colOff>
                    <xdr:row>207</xdr:row>
                    <xdr:rowOff>22860</xdr:rowOff>
                  </from>
                  <to>
                    <xdr:col>1</xdr:col>
                    <xdr:colOff>152400</xdr:colOff>
                    <xdr:row>208</xdr:row>
                    <xdr:rowOff>0</xdr:rowOff>
                  </to>
                </anchor>
              </controlPr>
            </control>
          </mc:Choice>
        </mc:AlternateContent>
        <mc:AlternateContent xmlns:mc="http://schemas.openxmlformats.org/markup-compatibility/2006">
          <mc:Choice Requires="x14">
            <control shapeId="2182" r:id="rId66" name="Check Box 134">
              <controlPr defaultSize="0" autoFill="0" autoLine="0" autoPict="0">
                <anchor moveWithCells="1">
                  <from>
                    <xdr:col>1</xdr:col>
                    <xdr:colOff>22860</xdr:colOff>
                    <xdr:row>211</xdr:row>
                    <xdr:rowOff>22860</xdr:rowOff>
                  </from>
                  <to>
                    <xdr:col>1</xdr:col>
                    <xdr:colOff>152400</xdr:colOff>
                    <xdr:row>212</xdr:row>
                    <xdr:rowOff>0</xdr:rowOff>
                  </to>
                </anchor>
              </controlPr>
            </control>
          </mc:Choice>
        </mc:AlternateContent>
        <mc:AlternateContent xmlns:mc="http://schemas.openxmlformats.org/markup-compatibility/2006">
          <mc:Choice Requires="x14">
            <control shapeId="2184" r:id="rId67" name="Check Box 136">
              <controlPr defaultSize="0" autoFill="0" autoLine="0" autoPict="0">
                <anchor moveWithCells="1">
                  <from>
                    <xdr:col>1</xdr:col>
                    <xdr:colOff>22860</xdr:colOff>
                    <xdr:row>215</xdr:row>
                    <xdr:rowOff>22860</xdr:rowOff>
                  </from>
                  <to>
                    <xdr:col>1</xdr:col>
                    <xdr:colOff>152400</xdr:colOff>
                    <xdr:row>216</xdr:row>
                    <xdr:rowOff>0</xdr:rowOff>
                  </to>
                </anchor>
              </controlPr>
            </control>
          </mc:Choice>
        </mc:AlternateContent>
        <mc:AlternateContent xmlns:mc="http://schemas.openxmlformats.org/markup-compatibility/2006">
          <mc:Choice Requires="x14">
            <control shapeId="2185" r:id="rId68" name="Check Box 137">
              <controlPr defaultSize="0" autoFill="0" autoLine="0" autoPict="0">
                <anchor moveWithCells="1">
                  <from>
                    <xdr:col>1</xdr:col>
                    <xdr:colOff>22860</xdr:colOff>
                    <xdr:row>216</xdr:row>
                    <xdr:rowOff>22860</xdr:rowOff>
                  </from>
                  <to>
                    <xdr:col>1</xdr:col>
                    <xdr:colOff>152400</xdr:colOff>
                    <xdr:row>217</xdr:row>
                    <xdr:rowOff>0</xdr:rowOff>
                  </to>
                </anchor>
              </controlPr>
            </control>
          </mc:Choice>
        </mc:AlternateContent>
        <mc:AlternateContent xmlns:mc="http://schemas.openxmlformats.org/markup-compatibility/2006">
          <mc:Choice Requires="x14">
            <control shapeId="2186" r:id="rId69" name="Check Box 138">
              <controlPr defaultSize="0" autoFill="0" autoLine="0" autoPict="0">
                <anchor moveWithCells="1">
                  <from>
                    <xdr:col>1</xdr:col>
                    <xdr:colOff>22860</xdr:colOff>
                    <xdr:row>217</xdr:row>
                    <xdr:rowOff>22860</xdr:rowOff>
                  </from>
                  <to>
                    <xdr:col>1</xdr:col>
                    <xdr:colOff>152400</xdr:colOff>
                    <xdr:row>218</xdr:row>
                    <xdr:rowOff>0</xdr:rowOff>
                  </to>
                </anchor>
              </controlPr>
            </control>
          </mc:Choice>
        </mc:AlternateContent>
        <mc:AlternateContent xmlns:mc="http://schemas.openxmlformats.org/markup-compatibility/2006">
          <mc:Choice Requires="x14">
            <control shapeId="2188" r:id="rId70" name="Check Box 140">
              <controlPr defaultSize="0" autoFill="0" autoLine="0" autoPict="0">
                <anchor moveWithCells="1">
                  <from>
                    <xdr:col>1</xdr:col>
                    <xdr:colOff>22860</xdr:colOff>
                    <xdr:row>218</xdr:row>
                    <xdr:rowOff>22860</xdr:rowOff>
                  </from>
                  <to>
                    <xdr:col>1</xdr:col>
                    <xdr:colOff>152400</xdr:colOff>
                    <xdr:row>218</xdr:row>
                    <xdr:rowOff>152400</xdr:rowOff>
                  </to>
                </anchor>
              </controlPr>
            </control>
          </mc:Choice>
        </mc:AlternateContent>
        <mc:AlternateContent xmlns:mc="http://schemas.openxmlformats.org/markup-compatibility/2006">
          <mc:Choice Requires="x14">
            <control shapeId="2189" r:id="rId71" name="Check Box 141">
              <controlPr defaultSize="0" autoFill="0" autoLine="0" autoPict="0">
                <anchor moveWithCells="1">
                  <from>
                    <xdr:col>1</xdr:col>
                    <xdr:colOff>22860</xdr:colOff>
                    <xdr:row>219</xdr:row>
                    <xdr:rowOff>22860</xdr:rowOff>
                  </from>
                  <to>
                    <xdr:col>1</xdr:col>
                    <xdr:colOff>152400</xdr:colOff>
                    <xdr:row>220</xdr:row>
                    <xdr:rowOff>0</xdr:rowOff>
                  </to>
                </anchor>
              </controlPr>
            </control>
          </mc:Choice>
        </mc:AlternateContent>
        <mc:AlternateContent xmlns:mc="http://schemas.openxmlformats.org/markup-compatibility/2006">
          <mc:Choice Requires="x14">
            <control shapeId="2190" r:id="rId72" name="Check Box 142">
              <controlPr defaultSize="0" autoFill="0" autoLine="0" autoPict="0">
                <anchor moveWithCells="1">
                  <from>
                    <xdr:col>1</xdr:col>
                    <xdr:colOff>22860</xdr:colOff>
                    <xdr:row>220</xdr:row>
                    <xdr:rowOff>22860</xdr:rowOff>
                  </from>
                  <to>
                    <xdr:col>1</xdr:col>
                    <xdr:colOff>152400</xdr:colOff>
                    <xdr:row>221</xdr:row>
                    <xdr:rowOff>0</xdr:rowOff>
                  </to>
                </anchor>
              </controlPr>
            </control>
          </mc:Choice>
        </mc:AlternateContent>
        <mc:AlternateContent xmlns:mc="http://schemas.openxmlformats.org/markup-compatibility/2006">
          <mc:Choice Requires="x14">
            <control shapeId="2191" r:id="rId73" name="Check Box 143">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193" r:id="rId74" name="Check Box 145">
              <controlPr defaultSize="0" autoFill="0" autoLine="0" autoPict="0">
                <anchor moveWithCells="1">
                  <from>
                    <xdr:col>1</xdr:col>
                    <xdr:colOff>22860</xdr:colOff>
                    <xdr:row>221</xdr:row>
                    <xdr:rowOff>22860</xdr:rowOff>
                  </from>
                  <to>
                    <xdr:col>1</xdr:col>
                    <xdr:colOff>152400</xdr:colOff>
                    <xdr:row>222</xdr:row>
                    <xdr:rowOff>0</xdr:rowOff>
                  </to>
                </anchor>
              </controlPr>
            </control>
          </mc:Choice>
        </mc:AlternateContent>
        <mc:AlternateContent xmlns:mc="http://schemas.openxmlformats.org/markup-compatibility/2006">
          <mc:Choice Requires="x14">
            <control shapeId="2194" r:id="rId75" name="Check Box 146">
              <controlPr defaultSize="0" autoFill="0" autoLine="0" autoPict="0">
                <anchor moveWithCells="1">
                  <from>
                    <xdr:col>1</xdr:col>
                    <xdr:colOff>22860</xdr:colOff>
                    <xdr:row>222</xdr:row>
                    <xdr:rowOff>22860</xdr:rowOff>
                  </from>
                  <to>
                    <xdr:col>1</xdr:col>
                    <xdr:colOff>152400</xdr:colOff>
                    <xdr:row>223</xdr:row>
                    <xdr:rowOff>0</xdr:rowOff>
                  </to>
                </anchor>
              </controlPr>
            </control>
          </mc:Choice>
        </mc:AlternateContent>
        <mc:AlternateContent xmlns:mc="http://schemas.openxmlformats.org/markup-compatibility/2006">
          <mc:Choice Requires="x14">
            <control shapeId="2195" r:id="rId76" name="Check Box 147">
              <controlPr defaultSize="0" autoFill="0" autoLine="0" autoPict="0">
                <anchor moveWithCells="1">
                  <from>
                    <xdr:col>1</xdr:col>
                    <xdr:colOff>22860</xdr:colOff>
                    <xdr:row>224</xdr:row>
                    <xdr:rowOff>22860</xdr:rowOff>
                  </from>
                  <to>
                    <xdr:col>1</xdr:col>
                    <xdr:colOff>152400</xdr:colOff>
                    <xdr:row>225</xdr:row>
                    <xdr:rowOff>0</xdr:rowOff>
                  </to>
                </anchor>
              </controlPr>
            </control>
          </mc:Choice>
        </mc:AlternateContent>
        <mc:AlternateContent xmlns:mc="http://schemas.openxmlformats.org/markup-compatibility/2006">
          <mc:Choice Requires="x14">
            <control shapeId="2196" r:id="rId77" name="Check Box 148">
              <controlPr defaultSize="0" autoFill="0" autoLine="0" autoPict="0">
                <anchor moveWithCells="1">
                  <from>
                    <xdr:col>1</xdr:col>
                    <xdr:colOff>22860</xdr:colOff>
                    <xdr:row>239</xdr:row>
                    <xdr:rowOff>22860</xdr:rowOff>
                  </from>
                  <to>
                    <xdr:col>1</xdr:col>
                    <xdr:colOff>152400</xdr:colOff>
                    <xdr:row>241</xdr:row>
                    <xdr:rowOff>7620</xdr:rowOff>
                  </to>
                </anchor>
              </controlPr>
            </control>
          </mc:Choice>
        </mc:AlternateContent>
        <mc:AlternateContent xmlns:mc="http://schemas.openxmlformats.org/markup-compatibility/2006">
          <mc:Choice Requires="x14">
            <control shapeId="2197" r:id="rId78" name="Check Box 149">
              <controlPr defaultSize="0" autoFill="0" autoLine="0" autoPict="0">
                <anchor moveWithCells="1">
                  <from>
                    <xdr:col>1</xdr:col>
                    <xdr:colOff>22860</xdr:colOff>
                    <xdr:row>244</xdr:row>
                    <xdr:rowOff>22860</xdr:rowOff>
                  </from>
                  <to>
                    <xdr:col>1</xdr:col>
                    <xdr:colOff>152400</xdr:colOff>
                    <xdr:row>245</xdr:row>
                    <xdr:rowOff>0</xdr:rowOff>
                  </to>
                </anchor>
              </controlPr>
            </control>
          </mc:Choice>
        </mc:AlternateContent>
        <mc:AlternateContent xmlns:mc="http://schemas.openxmlformats.org/markup-compatibility/2006">
          <mc:Choice Requires="x14">
            <control shapeId="2199" r:id="rId79" name="Check Box 151">
              <controlPr defaultSize="0" autoFill="0" autoLine="0" autoPict="0">
                <anchor moveWithCells="1">
                  <from>
                    <xdr:col>1</xdr:col>
                    <xdr:colOff>22860</xdr:colOff>
                    <xdr:row>245</xdr:row>
                    <xdr:rowOff>22860</xdr:rowOff>
                  </from>
                  <to>
                    <xdr:col>1</xdr:col>
                    <xdr:colOff>152400</xdr:colOff>
                    <xdr:row>246</xdr:row>
                    <xdr:rowOff>0</xdr:rowOff>
                  </to>
                </anchor>
              </controlPr>
            </control>
          </mc:Choice>
        </mc:AlternateContent>
        <mc:AlternateContent xmlns:mc="http://schemas.openxmlformats.org/markup-compatibility/2006">
          <mc:Choice Requires="x14">
            <control shapeId="2200" r:id="rId80" name="Check Box 152">
              <controlPr defaultSize="0" autoFill="0" autoLine="0" autoPict="0">
                <anchor moveWithCells="1">
                  <from>
                    <xdr:col>1</xdr:col>
                    <xdr:colOff>22860</xdr:colOff>
                    <xdr:row>246</xdr:row>
                    <xdr:rowOff>22860</xdr:rowOff>
                  </from>
                  <to>
                    <xdr:col>1</xdr:col>
                    <xdr:colOff>152400</xdr:colOff>
                    <xdr:row>247</xdr:row>
                    <xdr:rowOff>0</xdr:rowOff>
                  </to>
                </anchor>
              </controlPr>
            </control>
          </mc:Choice>
        </mc:AlternateContent>
        <mc:AlternateContent xmlns:mc="http://schemas.openxmlformats.org/markup-compatibility/2006">
          <mc:Choice Requires="x14">
            <control shapeId="2202" r:id="rId81" name="Check Box 154">
              <controlPr defaultSize="0" autoFill="0" autoLine="0" autoPict="0">
                <anchor moveWithCells="1">
                  <from>
                    <xdr:col>1</xdr:col>
                    <xdr:colOff>22860</xdr:colOff>
                    <xdr:row>247</xdr:row>
                    <xdr:rowOff>22860</xdr:rowOff>
                  </from>
                  <to>
                    <xdr:col>1</xdr:col>
                    <xdr:colOff>152400</xdr:colOff>
                    <xdr:row>248</xdr:row>
                    <xdr:rowOff>0</xdr:rowOff>
                  </to>
                </anchor>
              </controlPr>
            </control>
          </mc:Choice>
        </mc:AlternateContent>
        <mc:AlternateContent xmlns:mc="http://schemas.openxmlformats.org/markup-compatibility/2006">
          <mc:Choice Requires="x14">
            <control shapeId="2203" r:id="rId82" name="Check Box 155">
              <controlPr defaultSize="0" autoFill="0" autoLine="0" autoPict="0">
                <anchor moveWithCells="1">
                  <from>
                    <xdr:col>1</xdr:col>
                    <xdr:colOff>22860</xdr:colOff>
                    <xdr:row>249</xdr:row>
                    <xdr:rowOff>22860</xdr:rowOff>
                  </from>
                  <to>
                    <xdr:col>1</xdr:col>
                    <xdr:colOff>152400</xdr:colOff>
                    <xdr:row>250</xdr:row>
                    <xdr:rowOff>0</xdr:rowOff>
                  </to>
                </anchor>
              </controlPr>
            </control>
          </mc:Choice>
        </mc:AlternateContent>
        <mc:AlternateContent xmlns:mc="http://schemas.openxmlformats.org/markup-compatibility/2006">
          <mc:Choice Requires="x14">
            <control shapeId="2204" r:id="rId83" name="Check Box 156">
              <controlPr defaultSize="0" autoFill="0" autoLine="0" autoPict="0">
                <anchor moveWithCells="1">
                  <from>
                    <xdr:col>1</xdr:col>
                    <xdr:colOff>22860</xdr:colOff>
                    <xdr:row>250</xdr:row>
                    <xdr:rowOff>22860</xdr:rowOff>
                  </from>
                  <to>
                    <xdr:col>1</xdr:col>
                    <xdr:colOff>152400</xdr:colOff>
                    <xdr:row>251</xdr:row>
                    <xdr:rowOff>0</xdr:rowOff>
                  </to>
                </anchor>
              </controlPr>
            </control>
          </mc:Choice>
        </mc:AlternateContent>
        <mc:AlternateContent xmlns:mc="http://schemas.openxmlformats.org/markup-compatibility/2006">
          <mc:Choice Requires="x14">
            <control shapeId="2205" r:id="rId84" name="Check Box 157">
              <controlPr defaultSize="0" autoFill="0" autoLine="0" autoPict="0">
                <anchor moveWithCells="1">
                  <from>
                    <xdr:col>1</xdr:col>
                    <xdr:colOff>22860</xdr:colOff>
                    <xdr:row>251</xdr:row>
                    <xdr:rowOff>22860</xdr:rowOff>
                  </from>
                  <to>
                    <xdr:col>1</xdr:col>
                    <xdr:colOff>152400</xdr:colOff>
                    <xdr:row>252</xdr:row>
                    <xdr:rowOff>0</xdr:rowOff>
                  </to>
                </anchor>
              </controlPr>
            </control>
          </mc:Choice>
        </mc:AlternateContent>
        <mc:AlternateContent xmlns:mc="http://schemas.openxmlformats.org/markup-compatibility/2006">
          <mc:Choice Requires="x14">
            <control shapeId="2206" r:id="rId85" name="Check Box 158">
              <controlPr defaultSize="0" autoFill="0" autoLine="0" autoPict="0">
                <anchor moveWithCells="1">
                  <from>
                    <xdr:col>1</xdr:col>
                    <xdr:colOff>22860</xdr:colOff>
                    <xdr:row>252</xdr:row>
                    <xdr:rowOff>22860</xdr:rowOff>
                  </from>
                  <to>
                    <xdr:col>1</xdr:col>
                    <xdr:colOff>152400</xdr:colOff>
                    <xdr:row>253</xdr:row>
                    <xdr:rowOff>0</xdr:rowOff>
                  </to>
                </anchor>
              </controlPr>
            </control>
          </mc:Choice>
        </mc:AlternateContent>
        <mc:AlternateContent xmlns:mc="http://schemas.openxmlformats.org/markup-compatibility/2006">
          <mc:Choice Requires="x14">
            <control shapeId="2207" r:id="rId86" name="Check Box 159">
              <controlPr defaultSize="0" autoFill="0" autoLine="0" autoPict="0">
                <anchor moveWithCells="1">
                  <from>
                    <xdr:col>1</xdr:col>
                    <xdr:colOff>22860</xdr:colOff>
                    <xdr:row>253</xdr:row>
                    <xdr:rowOff>22860</xdr:rowOff>
                  </from>
                  <to>
                    <xdr:col>1</xdr:col>
                    <xdr:colOff>152400</xdr:colOff>
                    <xdr:row>254</xdr:row>
                    <xdr:rowOff>0</xdr:rowOff>
                  </to>
                </anchor>
              </controlPr>
            </control>
          </mc:Choice>
        </mc:AlternateContent>
        <mc:AlternateContent xmlns:mc="http://schemas.openxmlformats.org/markup-compatibility/2006">
          <mc:Choice Requires="x14">
            <control shapeId="2208" r:id="rId87" name="Check Box 160">
              <controlPr defaultSize="0" autoFill="0" autoLine="0" autoPict="0">
                <anchor moveWithCells="1">
                  <from>
                    <xdr:col>1</xdr:col>
                    <xdr:colOff>22860</xdr:colOff>
                    <xdr:row>255</xdr:row>
                    <xdr:rowOff>22860</xdr:rowOff>
                  </from>
                  <to>
                    <xdr:col>1</xdr:col>
                    <xdr:colOff>152400</xdr:colOff>
                    <xdr:row>256</xdr:row>
                    <xdr:rowOff>0</xdr:rowOff>
                  </to>
                </anchor>
              </controlPr>
            </control>
          </mc:Choice>
        </mc:AlternateContent>
        <mc:AlternateContent xmlns:mc="http://schemas.openxmlformats.org/markup-compatibility/2006">
          <mc:Choice Requires="x14">
            <control shapeId="2211" r:id="rId88" name="Check Box 163">
              <controlPr defaultSize="0" autoFill="0" autoLine="0" autoPict="0">
                <anchor moveWithCells="1">
                  <from>
                    <xdr:col>1</xdr:col>
                    <xdr:colOff>22860</xdr:colOff>
                    <xdr:row>89</xdr:row>
                    <xdr:rowOff>22860</xdr:rowOff>
                  </from>
                  <to>
                    <xdr:col>1</xdr:col>
                    <xdr:colOff>152400</xdr:colOff>
                    <xdr:row>90</xdr:row>
                    <xdr:rowOff>0</xdr:rowOff>
                  </to>
                </anchor>
              </controlPr>
            </control>
          </mc:Choice>
        </mc:AlternateContent>
        <mc:AlternateContent xmlns:mc="http://schemas.openxmlformats.org/markup-compatibility/2006">
          <mc:Choice Requires="x14">
            <control shapeId="2213" r:id="rId89" name="Check Box 165">
              <controlPr defaultSize="0" autoFill="0" autoLine="0" autoPict="0">
                <anchor moveWithCells="1">
                  <from>
                    <xdr:col>1</xdr:col>
                    <xdr:colOff>22860</xdr:colOff>
                    <xdr:row>88</xdr:row>
                    <xdr:rowOff>7620</xdr:rowOff>
                  </from>
                  <to>
                    <xdr:col>1</xdr:col>
                    <xdr:colOff>152400</xdr:colOff>
                    <xdr:row>89</xdr:row>
                    <xdr:rowOff>0</xdr:rowOff>
                  </to>
                </anchor>
              </controlPr>
            </control>
          </mc:Choice>
        </mc:AlternateContent>
        <mc:AlternateContent xmlns:mc="http://schemas.openxmlformats.org/markup-compatibility/2006">
          <mc:Choice Requires="x14">
            <control shapeId="2214" r:id="rId90" name="Check Box 166">
              <controlPr defaultSize="0" autoFill="0" autoLine="0" autoPict="0">
                <anchor moveWithCells="1">
                  <from>
                    <xdr:col>1</xdr:col>
                    <xdr:colOff>22860</xdr:colOff>
                    <xdr:row>130</xdr:row>
                    <xdr:rowOff>22860</xdr:rowOff>
                  </from>
                  <to>
                    <xdr:col>1</xdr:col>
                    <xdr:colOff>152400</xdr:colOff>
                    <xdr:row>131</xdr:row>
                    <xdr:rowOff>0</xdr:rowOff>
                  </to>
                </anchor>
              </controlPr>
            </control>
          </mc:Choice>
        </mc:AlternateContent>
        <mc:AlternateContent xmlns:mc="http://schemas.openxmlformats.org/markup-compatibility/2006">
          <mc:Choice Requires="x14">
            <control shapeId="2216" r:id="rId91" name="Check Box 168">
              <controlPr defaultSize="0" autoFill="0" autoLine="0" autoPict="0">
                <anchor moveWithCells="1">
                  <from>
                    <xdr:col>1</xdr:col>
                    <xdr:colOff>22860</xdr:colOff>
                    <xdr:row>131</xdr:row>
                    <xdr:rowOff>22860</xdr:rowOff>
                  </from>
                  <to>
                    <xdr:col>1</xdr:col>
                    <xdr:colOff>152400</xdr:colOff>
                    <xdr:row>132</xdr:row>
                    <xdr:rowOff>0</xdr:rowOff>
                  </to>
                </anchor>
              </controlPr>
            </control>
          </mc:Choice>
        </mc:AlternateContent>
        <mc:AlternateContent xmlns:mc="http://schemas.openxmlformats.org/markup-compatibility/2006">
          <mc:Choice Requires="x14">
            <control shapeId="2218" r:id="rId92" name="Check Box 170">
              <controlPr defaultSize="0" autoFill="0" autoLine="0" autoPict="0">
                <anchor moveWithCells="1">
                  <from>
                    <xdr:col>1</xdr:col>
                    <xdr:colOff>22860</xdr:colOff>
                    <xdr:row>204</xdr:row>
                    <xdr:rowOff>22860</xdr:rowOff>
                  </from>
                  <to>
                    <xdr:col>1</xdr:col>
                    <xdr:colOff>152400</xdr:colOff>
                    <xdr:row>205</xdr:row>
                    <xdr:rowOff>0</xdr:rowOff>
                  </to>
                </anchor>
              </controlPr>
            </control>
          </mc:Choice>
        </mc:AlternateContent>
        <mc:AlternateContent xmlns:mc="http://schemas.openxmlformats.org/markup-compatibility/2006">
          <mc:Choice Requires="x14">
            <control shapeId="2220" r:id="rId93" name="Check Box 172">
              <controlPr defaultSize="0" autoFill="0" autoLine="0" autoPict="0">
                <anchor moveWithCells="1">
                  <from>
                    <xdr:col>1</xdr:col>
                    <xdr:colOff>22860</xdr:colOff>
                    <xdr:row>205</xdr:row>
                    <xdr:rowOff>22860</xdr:rowOff>
                  </from>
                  <to>
                    <xdr:col>1</xdr:col>
                    <xdr:colOff>152400</xdr:colOff>
                    <xdr:row>206</xdr:row>
                    <xdr:rowOff>0</xdr:rowOff>
                  </to>
                </anchor>
              </controlPr>
            </control>
          </mc:Choice>
        </mc:AlternateContent>
        <mc:AlternateContent xmlns:mc="http://schemas.openxmlformats.org/markup-compatibility/2006">
          <mc:Choice Requires="x14">
            <control shapeId="2223" r:id="rId94" name="Check Box 175">
              <controlPr defaultSize="0" autoFill="0" autoLine="0" autoPict="0">
                <anchor moveWithCells="1">
                  <from>
                    <xdr:col>1</xdr:col>
                    <xdr:colOff>22860</xdr:colOff>
                    <xdr:row>206</xdr:row>
                    <xdr:rowOff>22860</xdr:rowOff>
                  </from>
                  <to>
                    <xdr:col>1</xdr:col>
                    <xdr:colOff>152400</xdr:colOff>
                    <xdr:row>207</xdr:row>
                    <xdr:rowOff>0</xdr:rowOff>
                  </to>
                </anchor>
              </controlPr>
            </control>
          </mc:Choice>
        </mc:AlternateContent>
        <mc:AlternateContent xmlns:mc="http://schemas.openxmlformats.org/markup-compatibility/2006">
          <mc:Choice Requires="x14">
            <control shapeId="2241" r:id="rId95" name="Check Box 193">
              <controlPr defaultSize="0" autoFill="0" autoLine="0" autoPict="0">
                <anchor moveWithCells="1">
                  <from>
                    <xdr:col>1</xdr:col>
                    <xdr:colOff>22860</xdr:colOff>
                    <xdr:row>265</xdr:row>
                    <xdr:rowOff>22860</xdr:rowOff>
                  </from>
                  <to>
                    <xdr:col>1</xdr:col>
                    <xdr:colOff>152400</xdr:colOff>
                    <xdr:row>266</xdr:row>
                    <xdr:rowOff>0</xdr:rowOff>
                  </to>
                </anchor>
              </controlPr>
            </control>
          </mc:Choice>
        </mc:AlternateContent>
        <mc:AlternateContent xmlns:mc="http://schemas.openxmlformats.org/markup-compatibility/2006">
          <mc:Choice Requires="x14">
            <control shapeId="2242" r:id="rId96" name="Check Box 194">
              <controlPr defaultSize="0" autoFill="0" autoLine="0" autoPict="0">
                <anchor moveWithCells="1">
                  <from>
                    <xdr:col>1</xdr:col>
                    <xdr:colOff>22860</xdr:colOff>
                    <xdr:row>266</xdr:row>
                    <xdr:rowOff>22860</xdr:rowOff>
                  </from>
                  <to>
                    <xdr:col>1</xdr:col>
                    <xdr:colOff>152400</xdr:colOff>
                    <xdr:row>267</xdr:row>
                    <xdr:rowOff>0</xdr:rowOff>
                  </to>
                </anchor>
              </controlPr>
            </control>
          </mc:Choice>
        </mc:AlternateContent>
        <mc:AlternateContent xmlns:mc="http://schemas.openxmlformats.org/markup-compatibility/2006">
          <mc:Choice Requires="x14">
            <control shapeId="2243" r:id="rId97" name="Check Box 195">
              <controlPr defaultSize="0" autoFill="0" autoLine="0" autoPict="0">
                <anchor moveWithCells="1">
                  <from>
                    <xdr:col>1</xdr:col>
                    <xdr:colOff>22860</xdr:colOff>
                    <xdr:row>267</xdr:row>
                    <xdr:rowOff>22860</xdr:rowOff>
                  </from>
                  <to>
                    <xdr:col>1</xdr:col>
                    <xdr:colOff>152400</xdr:colOff>
                    <xdr:row>268</xdr:row>
                    <xdr:rowOff>0</xdr:rowOff>
                  </to>
                </anchor>
              </controlPr>
            </control>
          </mc:Choice>
        </mc:AlternateContent>
        <mc:AlternateContent xmlns:mc="http://schemas.openxmlformats.org/markup-compatibility/2006">
          <mc:Choice Requires="x14">
            <control shapeId="2244" r:id="rId98" name="Check Box 196">
              <controlPr defaultSize="0" autoFill="0" autoLine="0" autoPict="0">
                <anchor moveWithCells="1">
                  <from>
                    <xdr:col>1</xdr:col>
                    <xdr:colOff>22860</xdr:colOff>
                    <xdr:row>268</xdr:row>
                    <xdr:rowOff>22860</xdr:rowOff>
                  </from>
                  <to>
                    <xdr:col>1</xdr:col>
                    <xdr:colOff>152400</xdr:colOff>
                    <xdr:row>269</xdr:row>
                    <xdr:rowOff>0</xdr:rowOff>
                  </to>
                </anchor>
              </controlPr>
            </control>
          </mc:Choice>
        </mc:AlternateContent>
        <mc:AlternateContent xmlns:mc="http://schemas.openxmlformats.org/markup-compatibility/2006">
          <mc:Choice Requires="x14">
            <control shapeId="2245" r:id="rId99" name="Check Box 197">
              <controlPr defaultSize="0" autoFill="0" autoLine="0" autoPict="0">
                <anchor moveWithCells="1">
                  <from>
                    <xdr:col>1</xdr:col>
                    <xdr:colOff>22860</xdr:colOff>
                    <xdr:row>269</xdr:row>
                    <xdr:rowOff>22860</xdr:rowOff>
                  </from>
                  <to>
                    <xdr:col>1</xdr:col>
                    <xdr:colOff>152400</xdr:colOff>
                    <xdr:row>270</xdr:row>
                    <xdr:rowOff>0</xdr:rowOff>
                  </to>
                </anchor>
              </controlPr>
            </control>
          </mc:Choice>
        </mc:AlternateContent>
        <mc:AlternateContent xmlns:mc="http://schemas.openxmlformats.org/markup-compatibility/2006">
          <mc:Choice Requires="x14">
            <control shapeId="2246" r:id="rId100" name="Check Box 198">
              <controlPr defaultSize="0" autoFill="0" autoLine="0" autoPict="0">
                <anchor moveWithCells="1">
                  <from>
                    <xdr:col>1</xdr:col>
                    <xdr:colOff>22860</xdr:colOff>
                    <xdr:row>270</xdr:row>
                    <xdr:rowOff>22860</xdr:rowOff>
                  </from>
                  <to>
                    <xdr:col>1</xdr:col>
                    <xdr:colOff>152400</xdr:colOff>
                    <xdr:row>271</xdr:row>
                    <xdr:rowOff>0</xdr:rowOff>
                  </to>
                </anchor>
              </controlPr>
            </control>
          </mc:Choice>
        </mc:AlternateContent>
        <mc:AlternateContent xmlns:mc="http://schemas.openxmlformats.org/markup-compatibility/2006">
          <mc:Choice Requires="x14">
            <control shapeId="2247" r:id="rId101" name="Check Box 199">
              <controlPr defaultSize="0" autoFill="0" autoLine="0" autoPict="0">
                <anchor moveWithCells="1">
                  <from>
                    <xdr:col>1</xdr:col>
                    <xdr:colOff>22860</xdr:colOff>
                    <xdr:row>271</xdr:row>
                    <xdr:rowOff>22860</xdr:rowOff>
                  </from>
                  <to>
                    <xdr:col>1</xdr:col>
                    <xdr:colOff>152400</xdr:colOff>
                    <xdr:row>272</xdr:row>
                    <xdr:rowOff>0</xdr:rowOff>
                  </to>
                </anchor>
              </controlPr>
            </control>
          </mc:Choice>
        </mc:AlternateContent>
        <mc:AlternateContent xmlns:mc="http://schemas.openxmlformats.org/markup-compatibility/2006">
          <mc:Choice Requires="x14">
            <control shapeId="2248" r:id="rId102" name="Check Box 200">
              <controlPr defaultSize="0" autoFill="0" autoLine="0" autoPict="0">
                <anchor moveWithCells="1">
                  <from>
                    <xdr:col>1</xdr:col>
                    <xdr:colOff>22860</xdr:colOff>
                    <xdr:row>272</xdr:row>
                    <xdr:rowOff>22860</xdr:rowOff>
                  </from>
                  <to>
                    <xdr:col>1</xdr:col>
                    <xdr:colOff>152400</xdr:colOff>
                    <xdr:row>273</xdr:row>
                    <xdr:rowOff>0</xdr:rowOff>
                  </to>
                </anchor>
              </controlPr>
            </control>
          </mc:Choice>
        </mc:AlternateContent>
        <mc:AlternateContent xmlns:mc="http://schemas.openxmlformats.org/markup-compatibility/2006">
          <mc:Choice Requires="x14">
            <control shapeId="2249" r:id="rId103" name="Check Box 201">
              <controlPr defaultSize="0" autoFill="0" autoLine="0" autoPict="0">
                <anchor moveWithCells="1">
                  <from>
                    <xdr:col>1</xdr:col>
                    <xdr:colOff>22860</xdr:colOff>
                    <xdr:row>273</xdr:row>
                    <xdr:rowOff>22860</xdr:rowOff>
                  </from>
                  <to>
                    <xdr:col>1</xdr:col>
                    <xdr:colOff>152400</xdr:colOff>
                    <xdr:row>274</xdr:row>
                    <xdr:rowOff>0</xdr:rowOff>
                  </to>
                </anchor>
              </controlPr>
            </control>
          </mc:Choice>
        </mc:AlternateContent>
        <mc:AlternateContent xmlns:mc="http://schemas.openxmlformats.org/markup-compatibility/2006">
          <mc:Choice Requires="x14">
            <control shapeId="2250" r:id="rId104" name="Check Box 202">
              <controlPr defaultSize="0" autoFill="0" autoLine="0" autoPict="0">
                <anchor moveWithCells="1">
                  <from>
                    <xdr:col>1</xdr:col>
                    <xdr:colOff>22860</xdr:colOff>
                    <xdr:row>264</xdr:row>
                    <xdr:rowOff>22860</xdr:rowOff>
                  </from>
                  <to>
                    <xdr:col>1</xdr:col>
                    <xdr:colOff>152400</xdr:colOff>
                    <xdr:row>265</xdr:row>
                    <xdr:rowOff>0</xdr:rowOff>
                  </to>
                </anchor>
              </controlPr>
            </control>
          </mc:Choice>
        </mc:AlternateContent>
        <mc:AlternateContent xmlns:mc="http://schemas.openxmlformats.org/markup-compatibility/2006">
          <mc:Choice Requires="x14">
            <control shapeId="2251" r:id="rId105" name="Check Box 203">
              <controlPr defaultSize="0" autoFill="0" autoLine="0" autoPict="0">
                <anchor moveWithCells="1">
                  <from>
                    <xdr:col>1</xdr:col>
                    <xdr:colOff>22860</xdr:colOff>
                    <xdr:row>263</xdr:row>
                    <xdr:rowOff>22860</xdr:rowOff>
                  </from>
                  <to>
                    <xdr:col>1</xdr:col>
                    <xdr:colOff>152400</xdr:colOff>
                    <xdr:row>264</xdr:row>
                    <xdr:rowOff>0</xdr:rowOff>
                  </to>
                </anchor>
              </controlPr>
            </control>
          </mc:Choice>
        </mc:AlternateContent>
        <mc:AlternateContent xmlns:mc="http://schemas.openxmlformats.org/markup-compatibility/2006">
          <mc:Choice Requires="x14">
            <control shapeId="2256" r:id="rId106" name="Check Box 208">
              <controlPr defaultSize="0" autoFill="0" autoLine="0" autoPict="0">
                <anchor moveWithCells="1">
                  <from>
                    <xdr:col>1</xdr:col>
                    <xdr:colOff>22860</xdr:colOff>
                    <xdr:row>159</xdr:row>
                    <xdr:rowOff>22860</xdr:rowOff>
                  </from>
                  <to>
                    <xdr:col>1</xdr:col>
                    <xdr:colOff>152400</xdr:colOff>
                    <xdr:row>160</xdr:row>
                    <xdr:rowOff>0</xdr:rowOff>
                  </to>
                </anchor>
              </controlPr>
            </control>
          </mc:Choice>
        </mc:AlternateContent>
        <mc:AlternateContent xmlns:mc="http://schemas.openxmlformats.org/markup-compatibility/2006">
          <mc:Choice Requires="x14">
            <control shapeId="2257" r:id="rId107" name="Check Box 209">
              <controlPr defaultSize="0" autoFill="0" autoLine="0" autoPict="0">
                <anchor moveWithCells="1">
                  <from>
                    <xdr:col>1</xdr:col>
                    <xdr:colOff>22860</xdr:colOff>
                    <xdr:row>256</xdr:row>
                    <xdr:rowOff>22860</xdr:rowOff>
                  </from>
                  <to>
                    <xdr:col>1</xdr:col>
                    <xdr:colOff>152400</xdr:colOff>
                    <xdr:row>257</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xdr:col>
                    <xdr:colOff>22860</xdr:colOff>
                    <xdr:row>134</xdr:row>
                    <xdr:rowOff>22860</xdr:rowOff>
                  </from>
                  <to>
                    <xdr:col>1</xdr:col>
                    <xdr:colOff>152400</xdr:colOff>
                    <xdr:row>135</xdr:row>
                    <xdr:rowOff>0</xdr:rowOff>
                  </to>
                </anchor>
              </controlPr>
            </control>
          </mc:Choice>
        </mc:AlternateContent>
        <mc:AlternateContent xmlns:mc="http://schemas.openxmlformats.org/markup-compatibility/2006">
          <mc:Choice Requires="x14">
            <control shapeId="2261" r:id="rId109" name="Check Box 213">
              <controlPr defaultSize="0" autoFill="0" autoLine="0" autoPict="0">
                <anchor moveWithCells="1">
                  <from>
                    <xdr:col>1</xdr:col>
                    <xdr:colOff>22860</xdr:colOff>
                    <xdr:row>212</xdr:row>
                    <xdr:rowOff>22860</xdr:rowOff>
                  </from>
                  <to>
                    <xdr:col>1</xdr:col>
                    <xdr:colOff>152400</xdr:colOff>
                    <xdr:row>213</xdr:row>
                    <xdr:rowOff>0</xdr:rowOff>
                  </to>
                </anchor>
              </controlPr>
            </control>
          </mc:Choice>
        </mc:AlternateContent>
        <mc:AlternateContent xmlns:mc="http://schemas.openxmlformats.org/markup-compatibility/2006">
          <mc:Choice Requires="x14">
            <control shapeId="2263" r:id="rId110" name="Check Box 215">
              <controlPr defaultSize="0" autoFill="0" autoLine="0" autoPict="0">
                <anchor moveWithCells="1">
                  <from>
                    <xdr:col>1</xdr:col>
                    <xdr:colOff>22860</xdr:colOff>
                    <xdr:row>141</xdr:row>
                    <xdr:rowOff>22860</xdr:rowOff>
                  </from>
                  <to>
                    <xdr:col>1</xdr:col>
                    <xdr:colOff>152400</xdr:colOff>
                    <xdr:row>142</xdr:row>
                    <xdr:rowOff>0</xdr:rowOff>
                  </to>
                </anchor>
              </controlPr>
            </control>
          </mc:Choice>
        </mc:AlternateContent>
        <mc:AlternateContent xmlns:mc="http://schemas.openxmlformats.org/markup-compatibility/2006">
          <mc:Choice Requires="x14">
            <control shapeId="2266" r:id="rId111" name="Check Box 218">
              <controlPr defaultSize="0" autoFill="0" autoLine="0" autoPict="0">
                <anchor moveWithCells="1">
                  <from>
                    <xdr:col>1</xdr:col>
                    <xdr:colOff>22860</xdr:colOff>
                    <xdr:row>223</xdr:row>
                    <xdr:rowOff>0</xdr:rowOff>
                  </from>
                  <to>
                    <xdr:col>1</xdr:col>
                    <xdr:colOff>152400</xdr:colOff>
                    <xdr:row>223</xdr:row>
                    <xdr:rowOff>152400</xdr:rowOff>
                  </to>
                </anchor>
              </controlPr>
            </control>
          </mc:Choice>
        </mc:AlternateContent>
        <mc:AlternateContent xmlns:mc="http://schemas.openxmlformats.org/markup-compatibility/2006">
          <mc:Choice Requires="x14">
            <control shapeId="2268" r:id="rId112" name="Check Box 220">
              <controlPr defaultSize="0" autoFill="0" autoLine="0" autoPict="0">
                <anchor moveWithCells="1">
                  <from>
                    <xdr:col>1</xdr:col>
                    <xdr:colOff>22860</xdr:colOff>
                    <xdr:row>223</xdr:row>
                    <xdr:rowOff>22860</xdr:rowOff>
                  </from>
                  <to>
                    <xdr:col>1</xdr:col>
                    <xdr:colOff>152400</xdr:colOff>
                    <xdr:row>224</xdr:row>
                    <xdr:rowOff>0</xdr:rowOff>
                  </to>
                </anchor>
              </controlPr>
            </control>
          </mc:Choice>
        </mc:AlternateContent>
        <mc:AlternateContent xmlns:mc="http://schemas.openxmlformats.org/markup-compatibility/2006">
          <mc:Choice Requires="x14">
            <control shapeId="2270" r:id="rId113" name="Check Box 222">
              <controlPr defaultSize="0" autoFill="0" autoLine="0" autoPict="0">
                <anchor moveWithCells="1">
                  <from>
                    <xdr:col>1</xdr:col>
                    <xdr:colOff>22860</xdr:colOff>
                    <xdr:row>248</xdr:row>
                    <xdr:rowOff>22860</xdr:rowOff>
                  </from>
                  <to>
                    <xdr:col>1</xdr:col>
                    <xdr:colOff>152400</xdr:colOff>
                    <xdr:row>249</xdr:row>
                    <xdr:rowOff>0</xdr:rowOff>
                  </to>
                </anchor>
              </controlPr>
            </control>
          </mc:Choice>
        </mc:AlternateContent>
        <mc:AlternateContent xmlns:mc="http://schemas.openxmlformats.org/markup-compatibility/2006">
          <mc:Choice Requires="x14">
            <control shapeId="2274" r:id="rId114" name="Check Box 226">
              <controlPr defaultSize="0" autoFill="0" autoLine="0" autoPict="0">
                <anchor moveWithCells="1">
                  <from>
                    <xdr:col>1</xdr:col>
                    <xdr:colOff>22860</xdr:colOff>
                    <xdr:row>152</xdr:row>
                    <xdr:rowOff>22860</xdr:rowOff>
                  </from>
                  <to>
                    <xdr:col>1</xdr:col>
                    <xdr:colOff>152400</xdr:colOff>
                    <xdr:row>153</xdr:row>
                    <xdr:rowOff>0</xdr:rowOff>
                  </to>
                </anchor>
              </controlPr>
            </control>
          </mc:Choice>
        </mc:AlternateContent>
        <mc:AlternateContent xmlns:mc="http://schemas.openxmlformats.org/markup-compatibility/2006">
          <mc:Choice Requires="x14">
            <control shapeId="2275" r:id="rId115" name="Check Box 227">
              <controlPr defaultSize="0" autoFill="0" autoLine="0" autoPict="0">
                <anchor moveWithCells="1">
                  <from>
                    <xdr:col>1</xdr:col>
                    <xdr:colOff>22860</xdr:colOff>
                    <xdr:row>180</xdr:row>
                    <xdr:rowOff>22860</xdr:rowOff>
                  </from>
                  <to>
                    <xdr:col>1</xdr:col>
                    <xdr:colOff>152400</xdr:colOff>
                    <xdr:row>181</xdr:row>
                    <xdr:rowOff>0</xdr:rowOff>
                  </to>
                </anchor>
              </controlPr>
            </control>
          </mc:Choice>
        </mc:AlternateContent>
        <mc:AlternateContent xmlns:mc="http://schemas.openxmlformats.org/markup-compatibility/2006">
          <mc:Choice Requires="x14">
            <control shapeId="2276" r:id="rId116" name="Check Box 228">
              <controlPr defaultSize="0" autoFill="0" autoLine="0" autoPict="0">
                <anchor moveWithCells="1">
                  <from>
                    <xdr:col>1</xdr:col>
                    <xdr:colOff>22860</xdr:colOff>
                    <xdr:row>181</xdr:row>
                    <xdr:rowOff>22860</xdr:rowOff>
                  </from>
                  <to>
                    <xdr:col>1</xdr:col>
                    <xdr:colOff>152400</xdr:colOff>
                    <xdr:row>182</xdr:row>
                    <xdr:rowOff>0</xdr:rowOff>
                  </to>
                </anchor>
              </controlPr>
            </control>
          </mc:Choice>
        </mc:AlternateContent>
        <mc:AlternateContent xmlns:mc="http://schemas.openxmlformats.org/markup-compatibility/2006">
          <mc:Choice Requires="x14">
            <control shapeId="2277" r:id="rId117" name="Check Box 229">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8" r:id="rId118" name="Check Box 230">
              <controlPr defaultSize="0" autoFill="0" autoLine="0" autoPict="0">
                <anchor moveWithCells="1">
                  <from>
                    <xdr:col>1</xdr:col>
                    <xdr:colOff>22860</xdr:colOff>
                    <xdr:row>182</xdr:row>
                    <xdr:rowOff>22860</xdr:rowOff>
                  </from>
                  <to>
                    <xdr:col>1</xdr:col>
                    <xdr:colOff>152400</xdr:colOff>
                    <xdr:row>183</xdr:row>
                    <xdr:rowOff>0</xdr:rowOff>
                  </to>
                </anchor>
              </controlPr>
            </control>
          </mc:Choice>
        </mc:AlternateContent>
        <mc:AlternateContent xmlns:mc="http://schemas.openxmlformats.org/markup-compatibility/2006">
          <mc:Choice Requires="x14">
            <control shapeId="2279" r:id="rId119" name="Check Box 231">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0" r:id="rId120" name="Check Box 232">
              <controlPr defaultSize="0" autoFill="0" autoLine="0" autoPict="0">
                <anchor moveWithCells="1">
                  <from>
                    <xdr:col>1</xdr:col>
                    <xdr:colOff>22860</xdr:colOff>
                    <xdr:row>183</xdr:row>
                    <xdr:rowOff>22860</xdr:rowOff>
                  </from>
                  <to>
                    <xdr:col>1</xdr:col>
                    <xdr:colOff>152400</xdr:colOff>
                    <xdr:row>184</xdr:row>
                    <xdr:rowOff>0</xdr:rowOff>
                  </to>
                </anchor>
              </controlPr>
            </control>
          </mc:Choice>
        </mc:AlternateContent>
        <mc:AlternateContent xmlns:mc="http://schemas.openxmlformats.org/markup-compatibility/2006">
          <mc:Choice Requires="x14">
            <control shapeId="2281" r:id="rId121" name="Check Box 233">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7" r:id="rId122" name="Check Box 239">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88" r:id="rId123" name="Check Box 240">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89" r:id="rId124" name="Check Box 241">
              <controlPr defaultSize="0" autoFill="0" autoLine="0" autoPict="0">
                <anchor moveWithCells="1">
                  <from>
                    <xdr:col>1</xdr:col>
                    <xdr:colOff>22860</xdr:colOff>
                    <xdr:row>184</xdr:row>
                    <xdr:rowOff>22860</xdr:rowOff>
                  </from>
                  <to>
                    <xdr:col>1</xdr:col>
                    <xdr:colOff>152400</xdr:colOff>
                    <xdr:row>185</xdr:row>
                    <xdr:rowOff>0</xdr:rowOff>
                  </to>
                </anchor>
              </controlPr>
            </control>
          </mc:Choice>
        </mc:AlternateContent>
        <mc:AlternateContent xmlns:mc="http://schemas.openxmlformats.org/markup-compatibility/2006">
          <mc:Choice Requires="x14">
            <control shapeId="2290" r:id="rId125" name="Check Box 242">
              <controlPr defaultSize="0" autoFill="0" autoLine="0" autoPict="0">
                <anchor moveWithCells="1">
                  <from>
                    <xdr:col>1</xdr:col>
                    <xdr:colOff>22860</xdr:colOff>
                    <xdr:row>185</xdr:row>
                    <xdr:rowOff>22860</xdr:rowOff>
                  </from>
                  <to>
                    <xdr:col>1</xdr:col>
                    <xdr:colOff>152400</xdr:colOff>
                    <xdr:row>186</xdr:row>
                    <xdr:rowOff>0</xdr:rowOff>
                  </to>
                </anchor>
              </controlPr>
            </control>
          </mc:Choice>
        </mc:AlternateContent>
        <mc:AlternateContent xmlns:mc="http://schemas.openxmlformats.org/markup-compatibility/2006">
          <mc:Choice Requires="x14">
            <control shapeId="2298" r:id="rId126" name="Check Box 250">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299" r:id="rId127" name="Check Box 251">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0" r:id="rId128" name="Check Box 252">
              <controlPr defaultSize="0" autoFill="0" autoLine="0" autoPict="0">
                <anchor moveWithCells="1">
                  <from>
                    <xdr:col>1</xdr:col>
                    <xdr:colOff>22860</xdr:colOff>
                    <xdr:row>240</xdr:row>
                    <xdr:rowOff>22860</xdr:rowOff>
                  </from>
                  <to>
                    <xdr:col>1</xdr:col>
                    <xdr:colOff>182880</xdr:colOff>
                    <xdr:row>241</xdr:row>
                    <xdr:rowOff>0</xdr:rowOff>
                  </to>
                </anchor>
              </controlPr>
            </control>
          </mc:Choice>
        </mc:AlternateContent>
        <mc:AlternateContent xmlns:mc="http://schemas.openxmlformats.org/markup-compatibility/2006">
          <mc:Choice Requires="x14">
            <control shapeId="2301" r:id="rId129" name="Check Box 253">
              <controlPr defaultSize="0" autoFill="0" autoLine="0" autoPict="0">
                <anchor moveWithCells="1">
                  <from>
                    <xdr:col>1</xdr:col>
                    <xdr:colOff>22860</xdr:colOff>
                    <xdr:row>241</xdr:row>
                    <xdr:rowOff>22860</xdr:rowOff>
                  </from>
                  <to>
                    <xdr:col>1</xdr:col>
                    <xdr:colOff>182880</xdr:colOff>
                    <xdr:row>242</xdr:row>
                    <xdr:rowOff>0</xdr:rowOff>
                  </to>
                </anchor>
              </controlPr>
            </control>
          </mc:Choice>
        </mc:AlternateContent>
        <mc:AlternateContent xmlns:mc="http://schemas.openxmlformats.org/markup-compatibility/2006">
          <mc:Choice Requires="x14">
            <control shapeId="2303" r:id="rId130" name="Check Box 255">
              <controlPr defaultSize="0" autoFill="0" autoLine="0" autoPict="0">
                <anchor moveWithCells="1">
                  <from>
                    <xdr:col>1</xdr:col>
                    <xdr:colOff>22860</xdr:colOff>
                    <xdr:row>151</xdr:row>
                    <xdr:rowOff>22860</xdr:rowOff>
                  </from>
                  <to>
                    <xdr:col>1</xdr:col>
                    <xdr:colOff>152400</xdr:colOff>
                    <xdr:row>152</xdr:row>
                    <xdr:rowOff>0</xdr:rowOff>
                  </to>
                </anchor>
              </controlPr>
            </control>
          </mc:Choice>
        </mc:AlternateContent>
        <mc:AlternateContent xmlns:mc="http://schemas.openxmlformats.org/markup-compatibility/2006">
          <mc:Choice Requires="x14">
            <control shapeId="2304" r:id="rId131" name="Check Box 256">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5" r:id="rId132" name="Check Box 257">
              <controlPr defaultSize="0" autoFill="0" autoLine="0" autoPict="0">
                <anchor moveWithCells="1">
                  <from>
                    <xdr:col>1</xdr:col>
                    <xdr:colOff>22860</xdr:colOff>
                    <xdr:row>221</xdr:row>
                    <xdr:rowOff>0</xdr:rowOff>
                  </from>
                  <to>
                    <xdr:col>1</xdr:col>
                    <xdr:colOff>152400</xdr:colOff>
                    <xdr:row>221</xdr:row>
                    <xdr:rowOff>160020</xdr:rowOff>
                  </to>
                </anchor>
              </controlPr>
            </control>
          </mc:Choice>
        </mc:AlternateContent>
        <mc:AlternateContent xmlns:mc="http://schemas.openxmlformats.org/markup-compatibility/2006">
          <mc:Choice Requires="x14">
            <control shapeId="2308" r:id="rId133" name="Check Box 260">
              <controlPr defaultSize="0" autoFill="0" autoLine="0" autoPict="0">
                <anchor moveWithCells="1">
                  <from>
                    <xdr:col>1</xdr:col>
                    <xdr:colOff>22860</xdr:colOff>
                    <xdr:row>136</xdr:row>
                    <xdr:rowOff>22860</xdr:rowOff>
                  </from>
                  <to>
                    <xdr:col>1</xdr:col>
                    <xdr:colOff>152400</xdr:colOff>
                    <xdr:row>137</xdr:row>
                    <xdr:rowOff>0</xdr:rowOff>
                  </to>
                </anchor>
              </controlPr>
            </control>
          </mc:Choice>
        </mc:AlternateContent>
        <mc:AlternateContent xmlns:mc="http://schemas.openxmlformats.org/markup-compatibility/2006">
          <mc:Choice Requires="x14">
            <control shapeId="2309" r:id="rId134" name="Check Box 261">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0" r:id="rId135" name="Check Box 262">
              <controlPr defaultSize="0" autoFill="0" autoLine="0" autoPict="0">
                <anchor moveWithCells="1">
                  <from>
                    <xdr:col>1</xdr:col>
                    <xdr:colOff>22860</xdr:colOff>
                    <xdr:row>254</xdr:row>
                    <xdr:rowOff>22860</xdr:rowOff>
                  </from>
                  <to>
                    <xdr:col>1</xdr:col>
                    <xdr:colOff>182880</xdr:colOff>
                    <xdr:row>255</xdr:row>
                    <xdr:rowOff>0</xdr:rowOff>
                  </to>
                </anchor>
              </controlPr>
            </control>
          </mc:Choice>
        </mc:AlternateContent>
        <mc:AlternateContent xmlns:mc="http://schemas.openxmlformats.org/markup-compatibility/2006">
          <mc:Choice Requires="x14">
            <control shapeId="2311" r:id="rId136" name="Check Box 263">
              <controlPr defaultSize="0" autoFill="0" autoLine="0" autoPict="0">
                <anchor moveWithCells="1">
                  <from>
                    <xdr:col>1</xdr:col>
                    <xdr:colOff>22860</xdr:colOff>
                    <xdr:row>243</xdr:row>
                    <xdr:rowOff>22860</xdr:rowOff>
                  </from>
                  <to>
                    <xdr:col>1</xdr:col>
                    <xdr:colOff>152400</xdr:colOff>
                    <xdr:row>244</xdr:row>
                    <xdr:rowOff>0</xdr:rowOff>
                  </to>
                </anchor>
              </controlPr>
            </control>
          </mc:Choice>
        </mc:AlternateContent>
        <mc:AlternateContent xmlns:mc="http://schemas.openxmlformats.org/markup-compatibility/2006">
          <mc:Choice Requires="x14">
            <control shapeId="2318" r:id="rId137" name="Check Box 270">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19" r:id="rId138" name="Check Box 271">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0" r:id="rId139" name="Check Box 272">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1" r:id="rId140" name="Check Box 273">
              <controlPr defaultSize="0" autoFill="0" autoLine="0" autoPict="0">
                <anchor moveWithCells="1">
                  <from>
                    <xdr:col>1</xdr:col>
                    <xdr:colOff>22860</xdr:colOff>
                    <xdr:row>170</xdr:row>
                    <xdr:rowOff>22860</xdr:rowOff>
                  </from>
                  <to>
                    <xdr:col>1</xdr:col>
                    <xdr:colOff>152400</xdr:colOff>
                    <xdr:row>170</xdr:row>
                    <xdr:rowOff>182880</xdr:rowOff>
                  </to>
                </anchor>
              </controlPr>
            </control>
          </mc:Choice>
        </mc:AlternateContent>
        <mc:AlternateContent xmlns:mc="http://schemas.openxmlformats.org/markup-compatibility/2006">
          <mc:Choice Requires="x14">
            <control shapeId="2322" r:id="rId141" name="Check Box 274">
              <controlPr defaultSize="0" autoFill="0" autoLine="0" autoPict="0">
                <anchor moveWithCells="1">
                  <from>
                    <xdr:col>1</xdr:col>
                    <xdr:colOff>22860</xdr:colOff>
                    <xdr:row>171</xdr:row>
                    <xdr:rowOff>22860</xdr:rowOff>
                  </from>
                  <to>
                    <xdr:col>1</xdr:col>
                    <xdr:colOff>152400</xdr:colOff>
                    <xdr:row>172</xdr:row>
                    <xdr:rowOff>0</xdr:rowOff>
                  </to>
                </anchor>
              </controlPr>
            </control>
          </mc:Choice>
        </mc:AlternateContent>
        <mc:AlternateContent xmlns:mc="http://schemas.openxmlformats.org/markup-compatibility/2006">
          <mc:Choice Requires="x14">
            <control shapeId="2323" r:id="rId142" name="Check Box 275">
              <controlPr defaultSize="0" autoFill="0" autoLine="0" autoPict="0">
                <anchor moveWithCells="1">
                  <from>
                    <xdr:col>1</xdr:col>
                    <xdr:colOff>22860</xdr:colOff>
                    <xdr:row>112</xdr:row>
                    <xdr:rowOff>22860</xdr:rowOff>
                  </from>
                  <to>
                    <xdr:col>1</xdr:col>
                    <xdr:colOff>152400</xdr:colOff>
                    <xdr:row>113</xdr:row>
                    <xdr:rowOff>0</xdr:rowOff>
                  </to>
                </anchor>
              </controlPr>
            </control>
          </mc:Choice>
        </mc:AlternateContent>
        <mc:AlternateContent xmlns:mc="http://schemas.openxmlformats.org/markup-compatibility/2006">
          <mc:Choice Requires="x14">
            <control shapeId="2324" r:id="rId143" name="Check Box 276">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5" r:id="rId144" name="Check Box 277">
              <controlPr defaultSize="0" autoFill="0" autoLine="0" autoPict="0">
                <anchor moveWithCells="1">
                  <from>
                    <xdr:col>1</xdr:col>
                    <xdr:colOff>22860</xdr:colOff>
                    <xdr:row>113</xdr:row>
                    <xdr:rowOff>22860</xdr:rowOff>
                  </from>
                  <to>
                    <xdr:col>1</xdr:col>
                    <xdr:colOff>152400</xdr:colOff>
                    <xdr:row>114</xdr:row>
                    <xdr:rowOff>0</xdr:rowOff>
                  </to>
                </anchor>
              </controlPr>
            </control>
          </mc:Choice>
        </mc:AlternateContent>
        <mc:AlternateContent xmlns:mc="http://schemas.openxmlformats.org/markup-compatibility/2006">
          <mc:Choice Requires="x14">
            <control shapeId="2326" r:id="rId145" name="Check Box 278">
              <controlPr defaultSize="0" autoFill="0" autoLine="0" autoPict="0">
                <anchor moveWithCells="1">
                  <from>
                    <xdr:col>1</xdr:col>
                    <xdr:colOff>22860</xdr:colOff>
                    <xdr:row>172</xdr:row>
                    <xdr:rowOff>22860</xdr:rowOff>
                  </from>
                  <to>
                    <xdr:col>1</xdr:col>
                    <xdr:colOff>152400</xdr:colOff>
                    <xdr:row>173</xdr:row>
                    <xdr:rowOff>0</xdr:rowOff>
                  </to>
                </anchor>
              </controlPr>
            </control>
          </mc:Choice>
        </mc:AlternateContent>
        <mc:AlternateContent xmlns:mc="http://schemas.openxmlformats.org/markup-compatibility/2006">
          <mc:Choice Requires="x14">
            <control shapeId="2327" r:id="rId146" name="Check Box 279">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8" r:id="rId147" name="Check Box 280">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29" r:id="rId148" name="Check Box 281">
              <controlPr defaultSize="0" autoFill="0" autoLine="0" autoPict="0">
                <anchor moveWithCells="1">
                  <from>
                    <xdr:col>1</xdr:col>
                    <xdr:colOff>22860</xdr:colOff>
                    <xdr:row>173</xdr:row>
                    <xdr:rowOff>22860</xdr:rowOff>
                  </from>
                  <to>
                    <xdr:col>1</xdr:col>
                    <xdr:colOff>152400</xdr:colOff>
                    <xdr:row>174</xdr:row>
                    <xdr:rowOff>0</xdr:rowOff>
                  </to>
                </anchor>
              </controlPr>
            </control>
          </mc:Choice>
        </mc:AlternateContent>
        <mc:AlternateContent xmlns:mc="http://schemas.openxmlformats.org/markup-compatibility/2006">
          <mc:Choice Requires="x14">
            <control shapeId="2330" r:id="rId149" name="Check Box 282">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1" r:id="rId150" name="Check Box 283">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2" r:id="rId151" name="Check Box 284">
              <controlPr defaultSize="0" autoFill="0" autoLine="0" autoPict="0">
                <anchor moveWithCells="1">
                  <from>
                    <xdr:col>1</xdr:col>
                    <xdr:colOff>22860</xdr:colOff>
                    <xdr:row>174</xdr:row>
                    <xdr:rowOff>22860</xdr:rowOff>
                  </from>
                  <to>
                    <xdr:col>1</xdr:col>
                    <xdr:colOff>152400</xdr:colOff>
                    <xdr:row>175</xdr:row>
                    <xdr:rowOff>0</xdr:rowOff>
                  </to>
                </anchor>
              </controlPr>
            </control>
          </mc:Choice>
        </mc:AlternateContent>
        <mc:AlternateContent xmlns:mc="http://schemas.openxmlformats.org/markup-compatibility/2006">
          <mc:Choice Requires="x14">
            <control shapeId="2333" r:id="rId152" name="Check Box 285">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4" r:id="rId153" name="Check Box 286">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5" r:id="rId154" name="Check Box 287">
              <controlPr defaultSize="0" autoFill="0" autoLine="0" autoPict="0">
                <anchor moveWithCells="1">
                  <from>
                    <xdr:col>1</xdr:col>
                    <xdr:colOff>22860</xdr:colOff>
                    <xdr:row>175</xdr:row>
                    <xdr:rowOff>22860</xdr:rowOff>
                  </from>
                  <to>
                    <xdr:col>1</xdr:col>
                    <xdr:colOff>152400</xdr:colOff>
                    <xdr:row>176</xdr:row>
                    <xdr:rowOff>0</xdr:rowOff>
                  </to>
                </anchor>
              </controlPr>
            </control>
          </mc:Choice>
        </mc:AlternateContent>
        <mc:AlternateContent xmlns:mc="http://schemas.openxmlformats.org/markup-compatibility/2006">
          <mc:Choice Requires="x14">
            <control shapeId="2338" r:id="rId155" name="Check Box 290">
              <controlPr defaultSize="0" autoFill="0" autoLine="0" autoPict="0">
                <anchor moveWithCells="1">
                  <from>
                    <xdr:col>1</xdr:col>
                    <xdr:colOff>22860</xdr:colOff>
                    <xdr:row>192</xdr:row>
                    <xdr:rowOff>22860</xdr:rowOff>
                  </from>
                  <to>
                    <xdr:col>1</xdr:col>
                    <xdr:colOff>152400</xdr:colOff>
                    <xdr:row>193</xdr:row>
                    <xdr:rowOff>0</xdr:rowOff>
                  </to>
                </anchor>
              </controlPr>
            </control>
          </mc:Choice>
        </mc:AlternateContent>
        <mc:AlternateContent xmlns:mc="http://schemas.openxmlformats.org/markup-compatibility/2006">
          <mc:Choice Requires="x14">
            <control shapeId="2339" r:id="rId156" name="Check Box 291">
              <controlPr defaultSize="0" autoFill="0" autoLine="0" autoPict="0">
                <anchor moveWithCells="1">
                  <from>
                    <xdr:col>1</xdr:col>
                    <xdr:colOff>22860</xdr:colOff>
                    <xdr:row>208</xdr:row>
                    <xdr:rowOff>22860</xdr:rowOff>
                  </from>
                  <to>
                    <xdr:col>1</xdr:col>
                    <xdr:colOff>152400</xdr:colOff>
                    <xdr:row>209</xdr:row>
                    <xdr:rowOff>0</xdr:rowOff>
                  </to>
                </anchor>
              </controlPr>
            </control>
          </mc:Choice>
        </mc:AlternateContent>
        <mc:AlternateContent xmlns:mc="http://schemas.openxmlformats.org/markup-compatibility/2006">
          <mc:Choice Requires="x14">
            <control shapeId="2340" r:id="rId157" name="Check Box 292">
              <controlPr defaultSize="0" autoFill="0" autoLine="0" autoPict="0">
                <anchor moveWithCells="1">
                  <from>
                    <xdr:col>1</xdr:col>
                    <xdr:colOff>22860</xdr:colOff>
                    <xdr:row>209</xdr:row>
                    <xdr:rowOff>22860</xdr:rowOff>
                  </from>
                  <to>
                    <xdr:col>1</xdr:col>
                    <xdr:colOff>152400</xdr:colOff>
                    <xdr:row>210</xdr:row>
                    <xdr:rowOff>0</xdr:rowOff>
                  </to>
                </anchor>
              </controlPr>
            </control>
          </mc:Choice>
        </mc:AlternateContent>
        <mc:AlternateContent xmlns:mc="http://schemas.openxmlformats.org/markup-compatibility/2006">
          <mc:Choice Requires="x14">
            <control shapeId="2341" r:id="rId158" name="Check Box 293">
              <controlPr defaultSize="0" autoFill="0" autoLine="0" autoPict="0">
                <anchor moveWithCells="1">
                  <from>
                    <xdr:col>1</xdr:col>
                    <xdr:colOff>22860</xdr:colOff>
                    <xdr:row>210</xdr:row>
                    <xdr:rowOff>22860</xdr:rowOff>
                  </from>
                  <to>
                    <xdr:col>1</xdr:col>
                    <xdr:colOff>152400</xdr:colOff>
                    <xdr:row>211</xdr:row>
                    <xdr:rowOff>0</xdr:rowOff>
                  </to>
                </anchor>
              </controlPr>
            </control>
          </mc:Choice>
        </mc:AlternateContent>
        <mc:AlternateContent xmlns:mc="http://schemas.openxmlformats.org/markup-compatibility/2006">
          <mc:Choice Requires="x14">
            <control shapeId="2344" r:id="rId159" name="Check Box 296">
              <controlPr defaultSize="0" autoFill="0" autoLine="0" autoPict="0">
                <anchor moveWithCells="1">
                  <from>
                    <xdr:col>1</xdr:col>
                    <xdr:colOff>22860</xdr:colOff>
                    <xdr:row>153</xdr:row>
                    <xdr:rowOff>22860</xdr:rowOff>
                  </from>
                  <to>
                    <xdr:col>1</xdr:col>
                    <xdr:colOff>152400</xdr:colOff>
                    <xdr:row>154</xdr:row>
                    <xdr:rowOff>0</xdr:rowOff>
                  </to>
                </anchor>
              </controlPr>
            </control>
          </mc:Choice>
        </mc:AlternateContent>
        <mc:AlternateContent xmlns:mc="http://schemas.openxmlformats.org/markup-compatibility/2006">
          <mc:Choice Requires="x14">
            <control shapeId="2345" r:id="rId160" name="Check Box 297">
              <controlPr defaultSize="0" autoFill="0" autoLine="0" autoPict="0">
                <anchor moveWithCells="1">
                  <from>
                    <xdr:col>1</xdr:col>
                    <xdr:colOff>22860</xdr:colOff>
                    <xdr:row>155</xdr:row>
                    <xdr:rowOff>22860</xdr:rowOff>
                  </from>
                  <to>
                    <xdr:col>1</xdr:col>
                    <xdr:colOff>152400</xdr:colOff>
                    <xdr:row>156</xdr:row>
                    <xdr:rowOff>0</xdr:rowOff>
                  </to>
                </anchor>
              </controlPr>
            </control>
          </mc:Choice>
        </mc:AlternateContent>
        <mc:AlternateContent xmlns:mc="http://schemas.openxmlformats.org/markup-compatibility/2006">
          <mc:Choice Requires="x14">
            <control shapeId="2346" r:id="rId161" name="Check Box 298">
              <controlPr defaultSize="0" autoFill="0" autoLine="0" autoPict="0">
                <anchor moveWithCells="1">
                  <from>
                    <xdr:col>1</xdr:col>
                    <xdr:colOff>22860</xdr:colOff>
                    <xdr:row>213</xdr:row>
                    <xdr:rowOff>22860</xdr:rowOff>
                  </from>
                  <to>
                    <xdr:col>1</xdr:col>
                    <xdr:colOff>152400</xdr:colOff>
                    <xdr:row>214</xdr:row>
                    <xdr:rowOff>0</xdr:rowOff>
                  </to>
                </anchor>
              </controlPr>
            </control>
          </mc:Choice>
        </mc:AlternateContent>
        <mc:AlternateContent xmlns:mc="http://schemas.openxmlformats.org/markup-compatibility/2006">
          <mc:Choice Requires="x14">
            <control shapeId="2347" r:id="rId162" name="Check Box 299">
              <controlPr defaultSize="0" autoFill="0" autoLine="0" autoPict="0">
                <anchor moveWithCells="1">
                  <from>
                    <xdr:col>1</xdr:col>
                    <xdr:colOff>22860</xdr:colOff>
                    <xdr:row>214</xdr:row>
                    <xdr:rowOff>22860</xdr:rowOff>
                  </from>
                  <to>
                    <xdr:col>1</xdr:col>
                    <xdr:colOff>152400</xdr:colOff>
                    <xdr:row>215</xdr:row>
                    <xdr:rowOff>0</xdr:rowOff>
                  </to>
                </anchor>
              </controlPr>
            </control>
          </mc:Choice>
        </mc:AlternateContent>
        <mc:AlternateContent xmlns:mc="http://schemas.openxmlformats.org/markup-compatibility/2006">
          <mc:Choice Requires="x14">
            <control shapeId="2350" r:id="rId163" name="Check Box 302">
              <controlPr defaultSize="0" autoFill="0" autoLine="0" autoPict="0">
                <anchor moveWithCells="1">
                  <from>
                    <xdr:col>1</xdr:col>
                    <xdr:colOff>22860</xdr:colOff>
                    <xdr:row>92</xdr:row>
                    <xdr:rowOff>7620</xdr:rowOff>
                  </from>
                  <to>
                    <xdr:col>1</xdr:col>
                    <xdr:colOff>152400</xdr:colOff>
                    <xdr:row>93</xdr:row>
                    <xdr:rowOff>0</xdr:rowOff>
                  </to>
                </anchor>
              </controlPr>
            </control>
          </mc:Choice>
        </mc:AlternateContent>
        <mc:AlternateContent xmlns:mc="http://schemas.openxmlformats.org/markup-compatibility/2006">
          <mc:Choice Requires="x14">
            <control shapeId="2352" r:id="rId164" name="Check Box 304">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3" r:id="rId165" name="Check Box 305">
              <controlPr defaultSize="0" autoFill="0" autoLine="0" autoPict="0">
                <anchor moveWithCells="1">
                  <from>
                    <xdr:col>1</xdr:col>
                    <xdr:colOff>22860</xdr:colOff>
                    <xdr:row>94</xdr:row>
                    <xdr:rowOff>22860</xdr:rowOff>
                  </from>
                  <to>
                    <xdr:col>1</xdr:col>
                    <xdr:colOff>152400</xdr:colOff>
                    <xdr:row>94</xdr:row>
                    <xdr:rowOff>182880</xdr:rowOff>
                  </to>
                </anchor>
              </controlPr>
            </control>
          </mc:Choice>
        </mc:AlternateContent>
        <mc:AlternateContent xmlns:mc="http://schemas.openxmlformats.org/markup-compatibility/2006">
          <mc:Choice Requires="x14">
            <control shapeId="2354" r:id="rId166" name="Check Box 306">
              <controlPr defaultSize="0" autoFill="0" autoLine="0" autoPict="0">
                <anchor moveWithCells="1">
                  <from>
                    <xdr:col>1</xdr:col>
                    <xdr:colOff>22860</xdr:colOff>
                    <xdr:row>93</xdr:row>
                    <xdr:rowOff>7620</xdr:rowOff>
                  </from>
                  <to>
                    <xdr:col>1</xdr:col>
                    <xdr:colOff>152400</xdr:colOff>
                    <xdr:row>94</xdr:row>
                    <xdr:rowOff>0</xdr:rowOff>
                  </to>
                </anchor>
              </controlPr>
            </control>
          </mc:Choice>
        </mc:AlternateContent>
        <mc:AlternateContent xmlns:mc="http://schemas.openxmlformats.org/markup-compatibility/2006">
          <mc:Choice Requires="x14">
            <control shapeId="2355" r:id="rId167" name="Check Box 307">
              <controlPr defaultSize="0" autoFill="0" autoLine="0" autoPict="0">
                <anchor moveWithCells="1">
                  <from>
                    <xdr:col>1</xdr:col>
                    <xdr:colOff>22860</xdr:colOff>
                    <xdr:row>94</xdr:row>
                    <xdr:rowOff>7620</xdr:rowOff>
                  </from>
                  <to>
                    <xdr:col>1</xdr:col>
                    <xdr:colOff>152400</xdr:colOff>
                    <xdr:row>94</xdr:row>
                    <xdr:rowOff>182880</xdr:rowOff>
                  </to>
                </anchor>
              </controlPr>
            </control>
          </mc:Choice>
        </mc:AlternateContent>
        <mc:AlternateContent xmlns:mc="http://schemas.openxmlformats.org/markup-compatibility/2006">
          <mc:Choice Requires="x14">
            <control shapeId="2356" r:id="rId168" name="Check Box 308">
              <controlPr defaultSize="0" autoFill="0" autoLine="0" autoPict="0">
                <anchor moveWithCells="1">
                  <from>
                    <xdr:col>1</xdr:col>
                    <xdr:colOff>22860</xdr:colOff>
                    <xdr:row>95</xdr:row>
                    <xdr:rowOff>7620</xdr:rowOff>
                  </from>
                  <to>
                    <xdr:col>1</xdr:col>
                    <xdr:colOff>152400</xdr:colOff>
                    <xdr:row>96</xdr:row>
                    <xdr:rowOff>0</xdr:rowOff>
                  </to>
                </anchor>
              </controlPr>
            </control>
          </mc:Choice>
        </mc:AlternateContent>
        <mc:AlternateContent xmlns:mc="http://schemas.openxmlformats.org/markup-compatibility/2006">
          <mc:Choice Requires="x14">
            <control shapeId="2357" r:id="rId169" name="Check Box 309">
              <controlPr defaultSize="0" autoFill="0" autoLine="0" autoPict="0">
                <anchor moveWithCells="1">
                  <from>
                    <xdr:col>1</xdr:col>
                    <xdr:colOff>22860</xdr:colOff>
                    <xdr:row>96</xdr:row>
                    <xdr:rowOff>7620</xdr:rowOff>
                  </from>
                  <to>
                    <xdr:col>1</xdr:col>
                    <xdr:colOff>152400</xdr:colOff>
                    <xdr:row>97</xdr:row>
                    <xdr:rowOff>0</xdr:rowOff>
                  </to>
                </anchor>
              </controlPr>
            </control>
          </mc:Choice>
        </mc:AlternateContent>
        <mc:AlternateContent xmlns:mc="http://schemas.openxmlformats.org/markup-compatibility/2006">
          <mc:Choice Requires="x14">
            <control shapeId="2358" r:id="rId170" name="Check Box 310">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mc:AlternateContent xmlns:mc="http://schemas.openxmlformats.org/markup-compatibility/2006">
          <mc:Choice Requires="x14">
            <control shapeId="2359" r:id="rId171" name="Check Box 311">
              <controlPr defaultSize="0" autoFill="0" autoLine="0" autoPict="0">
                <anchor moveWithCells="1">
                  <from>
                    <xdr:col>1</xdr:col>
                    <xdr:colOff>22860</xdr:colOff>
                    <xdr:row>243</xdr:row>
                    <xdr:rowOff>0</xdr:rowOff>
                  </from>
                  <to>
                    <xdr:col>1</xdr:col>
                    <xdr:colOff>182880</xdr:colOff>
                    <xdr:row>243</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sheetPr>
  <dimension ref="A1:R226"/>
  <sheetViews>
    <sheetView view="pageBreakPreview" topLeftCell="A2" zoomScale="115" zoomScaleNormal="100" zoomScaleSheetLayoutView="115" workbookViewId="0">
      <selection activeCell="B14" sqref="B14:J15"/>
    </sheetView>
  </sheetViews>
  <sheetFormatPr defaultColWidth="8.69921875" defaultRowHeight="13.2" x14ac:dyDescent="0.2"/>
  <cols>
    <col min="1" max="1" width="5.69921875" style="159" customWidth="1"/>
    <col min="2" max="2" width="10.69921875" style="159" customWidth="1"/>
    <col min="3" max="3" width="3.69921875" style="159" customWidth="1"/>
    <col min="4" max="8" width="9.19921875" style="159" customWidth="1"/>
    <col min="9" max="10" width="7.69921875" style="159" customWidth="1"/>
    <col min="11" max="11" width="0" style="543" hidden="1" customWidth="1"/>
    <col min="12" max="12" width="8.69921875" style="543"/>
    <col min="13" max="16384" width="8.69921875" style="159"/>
  </cols>
  <sheetData>
    <row r="1" spans="1:14" ht="27" hidden="1" customHeight="1" x14ac:dyDescent="0.2">
      <c r="A1" s="492" t="s">
        <v>354</v>
      </c>
      <c r="B1" s="272"/>
      <c r="C1" s="272"/>
      <c r="D1" s="272"/>
      <c r="E1" s="272"/>
      <c r="F1" s="272"/>
      <c r="G1" s="272"/>
      <c r="H1" s="272"/>
      <c r="I1" s="272"/>
      <c r="J1" s="272"/>
      <c r="K1" s="541"/>
      <c r="L1" s="541"/>
      <c r="M1" s="271"/>
      <c r="N1" s="271"/>
    </row>
    <row r="2" spans="1:14" s="162" customFormat="1" x14ac:dyDescent="0.2">
      <c r="A2" s="1066" t="s">
        <v>6</v>
      </c>
      <c r="B2" s="1066"/>
      <c r="C2" s="1066"/>
      <c r="D2" s="1066"/>
      <c r="E2" s="1066"/>
      <c r="F2" s="1066"/>
      <c r="G2" s="1066"/>
      <c r="H2" s="1066"/>
      <c r="I2" s="1066"/>
      <c r="J2" s="1066"/>
      <c r="K2" s="571">
        <v>11</v>
      </c>
      <c r="L2" s="542"/>
    </row>
    <row r="3" spans="1:14" s="162" customFormat="1" x14ac:dyDescent="0.2">
      <c r="A3" s="1066"/>
      <c r="B3" s="1066"/>
      <c r="C3" s="1066"/>
      <c r="D3" s="1066"/>
      <c r="E3" s="1066"/>
      <c r="F3" s="1066"/>
      <c r="G3" s="1066"/>
      <c r="H3" s="1066"/>
      <c r="I3" s="1066"/>
      <c r="J3" s="1066"/>
      <c r="K3" s="571">
        <v>11</v>
      </c>
      <c r="L3" s="542"/>
    </row>
    <row r="4" spans="1:14" s="162" customFormat="1" ht="15.6" x14ac:dyDescent="0.2">
      <c r="A4" s="209"/>
      <c r="B4" s="209"/>
      <c r="C4" s="209"/>
      <c r="D4" s="209"/>
      <c r="E4" s="209"/>
      <c r="F4" s="209"/>
      <c r="G4" s="209"/>
      <c r="H4" s="209"/>
      <c r="I4" s="209"/>
      <c r="J4" s="209"/>
      <c r="K4" s="575">
        <v>13</v>
      </c>
      <c r="L4" s="542"/>
    </row>
    <row r="5" spans="1:14" s="162" customFormat="1" ht="15.6" x14ac:dyDescent="0.2">
      <c r="A5" s="888" t="str">
        <f>"　"&amp;入力シート!D89</f>
        <v>　安城市の公共下水道築造工事（赤松工区その３）（週休２日）に係る公告に基づく条件付き一般競争入札等については、関係法令に定めるもののほか、この別記によるものとする。</v>
      </c>
      <c r="B5" s="888"/>
      <c r="C5" s="888"/>
      <c r="D5" s="888"/>
      <c r="E5" s="888"/>
      <c r="F5" s="888"/>
      <c r="G5" s="888"/>
      <c r="H5" s="888"/>
      <c r="I5" s="888"/>
      <c r="J5" s="888"/>
      <c r="K5" s="575">
        <v>13</v>
      </c>
      <c r="L5" s="542"/>
    </row>
    <row r="6" spans="1:14" s="162" customFormat="1" ht="15.6" x14ac:dyDescent="0.2">
      <c r="A6" s="888"/>
      <c r="B6" s="888"/>
      <c r="C6" s="888"/>
      <c r="D6" s="888"/>
      <c r="E6" s="888"/>
      <c r="F6" s="888"/>
      <c r="G6" s="888"/>
      <c r="H6" s="888"/>
      <c r="I6" s="888"/>
      <c r="J6" s="888"/>
      <c r="K6" s="575">
        <v>13</v>
      </c>
      <c r="L6" s="542"/>
    </row>
    <row r="7" spans="1:14" s="162" customFormat="1" x14ac:dyDescent="0.2">
      <c r="A7" s="209"/>
      <c r="B7" s="209"/>
      <c r="C7" s="209"/>
      <c r="D7" s="209"/>
      <c r="E7" s="209"/>
      <c r="F7" s="209"/>
      <c r="G7" s="209"/>
      <c r="H7" s="209"/>
      <c r="I7" s="209"/>
      <c r="J7" s="209"/>
      <c r="K7" s="571">
        <v>11</v>
      </c>
      <c r="L7" s="542"/>
    </row>
    <row r="8" spans="1:14" s="162" customFormat="1" ht="15.6" x14ac:dyDescent="0.2">
      <c r="A8" s="210" t="s">
        <v>8</v>
      </c>
      <c r="B8" s="210"/>
      <c r="C8" s="210"/>
      <c r="D8" s="1067"/>
      <c r="E8" s="1067"/>
      <c r="F8" s="1067"/>
      <c r="G8" s="1067"/>
      <c r="H8" s="1067"/>
      <c r="I8" s="1067"/>
      <c r="J8" s="1067"/>
      <c r="K8" s="575">
        <v>13</v>
      </c>
      <c r="L8" s="542"/>
    </row>
    <row r="9" spans="1:14" s="162" customFormat="1" ht="15.6" x14ac:dyDescent="0.2">
      <c r="A9" s="554">
        <v>1</v>
      </c>
      <c r="B9" s="555" t="s">
        <v>1</v>
      </c>
      <c r="C9" s="210"/>
      <c r="D9" s="1067">
        <f>入力シート!E8</f>
        <v>2024101066</v>
      </c>
      <c r="E9" s="1067"/>
      <c r="F9" s="1067"/>
      <c r="G9" s="1067"/>
      <c r="H9" s="1067"/>
      <c r="I9" s="1067"/>
      <c r="J9" s="1067"/>
      <c r="K9" s="575">
        <v>13</v>
      </c>
      <c r="L9" s="542"/>
    </row>
    <row r="10" spans="1:14" s="162" customFormat="1" ht="15.6" x14ac:dyDescent="0.2">
      <c r="A10" s="554">
        <v>2</v>
      </c>
      <c r="B10" s="555" t="s">
        <v>2</v>
      </c>
      <c r="C10" s="210"/>
      <c r="D10" s="1067" t="str">
        <f>入力シート!E9</f>
        <v>公共下水道築造工事（赤松工区その３）（週休２日）</v>
      </c>
      <c r="E10" s="1067"/>
      <c r="F10" s="1067"/>
      <c r="G10" s="1067"/>
      <c r="H10" s="1067"/>
      <c r="I10" s="1067"/>
      <c r="J10" s="1067"/>
      <c r="K10" s="575">
        <v>13</v>
      </c>
      <c r="L10" s="542"/>
    </row>
    <row r="11" spans="1:14" s="162" customFormat="1" ht="15.6" x14ac:dyDescent="0.2">
      <c r="A11" s="554">
        <v>3</v>
      </c>
      <c r="B11" s="555" t="s">
        <v>3</v>
      </c>
      <c r="C11" s="210"/>
      <c r="D11" s="1067" t="str">
        <f>入力シート!E10</f>
        <v>市道　赤松北新屋敷２号線ほか</v>
      </c>
      <c r="E11" s="1067"/>
      <c r="F11" s="1067"/>
      <c r="G11" s="1067"/>
      <c r="H11" s="1067"/>
      <c r="I11" s="1067"/>
      <c r="J11" s="1067"/>
      <c r="K11" s="575">
        <v>13</v>
      </c>
      <c r="L11" s="542"/>
    </row>
    <row r="12" spans="1:14" s="162" customFormat="1" ht="15.6" x14ac:dyDescent="0.2">
      <c r="A12" s="554">
        <v>4</v>
      </c>
      <c r="B12" s="555" t="s">
        <v>4</v>
      </c>
      <c r="C12" s="210"/>
      <c r="D12" s="1067" t="str">
        <f>入力シート!D90</f>
        <v>安城市赤松町地内</v>
      </c>
      <c r="E12" s="1067"/>
      <c r="F12" s="1067"/>
      <c r="G12" s="556"/>
      <c r="H12" s="556"/>
      <c r="I12" s="556"/>
      <c r="J12" s="556"/>
      <c r="K12" s="575">
        <v>13</v>
      </c>
      <c r="L12" s="542"/>
    </row>
    <row r="13" spans="1:14" s="162" customFormat="1" ht="15.6" x14ac:dyDescent="0.2">
      <c r="A13" s="554">
        <v>5</v>
      </c>
      <c r="B13" s="555" t="s">
        <v>9</v>
      </c>
      <c r="C13" s="210"/>
      <c r="D13" s="1067" t="str">
        <f>IF(入力シート!$I$12=入力シート!$U$12,入力シート!$D$91,入力シート!E12&amp;"日間")</f>
        <v>242日間</v>
      </c>
      <c r="E13" s="1067"/>
      <c r="F13" s="1067"/>
      <c r="G13" s="1067"/>
      <c r="H13" s="1067"/>
      <c r="I13" s="1067"/>
      <c r="J13" s="1067"/>
      <c r="K13" s="575">
        <v>13</v>
      </c>
      <c r="L13" s="542"/>
    </row>
    <row r="14" spans="1:14" s="162" customFormat="1" ht="15.6" x14ac:dyDescent="0.2">
      <c r="A14" s="554">
        <v>6</v>
      </c>
      <c r="B14" s="888" t="str">
        <f>入力シート!D92</f>
        <v>本工事は、価格と価格以外の要素を総合的に評価して落札者を決定する総合評価競争入札（特別簡易型）の適用工事である。</v>
      </c>
      <c r="C14" s="888"/>
      <c r="D14" s="888"/>
      <c r="E14" s="888"/>
      <c r="F14" s="888"/>
      <c r="G14" s="888"/>
      <c r="H14" s="888"/>
      <c r="I14" s="888"/>
      <c r="J14" s="888"/>
      <c r="K14" s="575">
        <v>13</v>
      </c>
      <c r="L14" s="542"/>
    </row>
    <row r="15" spans="1:14" s="162" customFormat="1" ht="15.6" x14ac:dyDescent="0.2">
      <c r="A15" s="210"/>
      <c r="B15" s="888"/>
      <c r="C15" s="888"/>
      <c r="D15" s="888"/>
      <c r="E15" s="888"/>
      <c r="F15" s="888"/>
      <c r="G15" s="888"/>
      <c r="H15" s="888"/>
      <c r="I15" s="888"/>
      <c r="J15" s="888"/>
      <c r="K15" s="575">
        <v>13</v>
      </c>
      <c r="L15" s="542"/>
    </row>
    <row r="16" spans="1:14" s="162" customFormat="1" x14ac:dyDescent="0.2">
      <c r="A16" s="209"/>
      <c r="B16" s="209"/>
      <c r="C16" s="209"/>
      <c r="D16" s="209"/>
      <c r="E16" s="209"/>
      <c r="F16" s="213"/>
      <c r="G16" s="209"/>
      <c r="H16" s="209"/>
      <c r="I16" s="209"/>
      <c r="J16" s="209"/>
      <c r="K16" s="571">
        <v>11</v>
      </c>
      <c r="L16" s="542"/>
    </row>
    <row r="17" spans="1:18" s="162" customFormat="1" ht="15.6" x14ac:dyDescent="0.2">
      <c r="A17" s="209" t="s">
        <v>0</v>
      </c>
      <c r="B17" s="209"/>
      <c r="C17" s="209"/>
      <c r="D17" s="209"/>
      <c r="E17" s="209"/>
      <c r="F17" s="209"/>
      <c r="G17" s="209"/>
      <c r="H17" s="209"/>
      <c r="I17" s="209"/>
      <c r="J17" s="209"/>
      <c r="K17" s="575">
        <v>13</v>
      </c>
      <c r="L17" s="542"/>
    </row>
    <row r="18" spans="1:18" s="162" customFormat="1" ht="15.6" x14ac:dyDescent="0.2">
      <c r="A18" s="209" t="s">
        <v>456</v>
      </c>
      <c r="B18" s="209"/>
      <c r="C18" s="209"/>
      <c r="D18" s="209"/>
      <c r="E18" s="209"/>
      <c r="F18" s="209"/>
      <c r="G18" s="209"/>
      <c r="H18" s="209"/>
      <c r="I18" s="209"/>
      <c r="J18" s="209"/>
      <c r="K18" s="575">
        <v>13</v>
      </c>
      <c r="L18" s="542"/>
    </row>
    <row r="19" spans="1:18" s="552" customFormat="1" ht="16.2" x14ac:dyDescent="0.45">
      <c r="A19" s="213"/>
      <c r="B19" s="213" t="str">
        <f>入力シート!D93</f>
        <v>同工種工事とは、建設業法別表第1に掲げる工事の種類で土木一式工事とする。</v>
      </c>
      <c r="C19" s="213"/>
      <c r="D19" s="213"/>
      <c r="E19" s="213"/>
      <c r="F19" s="213"/>
      <c r="G19" s="213"/>
      <c r="H19" s="213"/>
      <c r="I19" s="213"/>
      <c r="J19" s="213"/>
      <c r="K19" s="567">
        <v>14</v>
      </c>
    </row>
    <row r="20" spans="1:18" s="552" customFormat="1" ht="16.2" x14ac:dyDescent="0.45">
      <c r="A20" s="213"/>
      <c r="B20" s="213" t="str">
        <f>入力シート!D94</f>
        <v>同規模工事とは、契約金額5,300万円以上の同工種工事とする。</v>
      </c>
      <c r="C20" s="213"/>
      <c r="D20" s="213"/>
      <c r="E20" s="213"/>
      <c r="F20" s="213"/>
      <c r="G20" s="213"/>
      <c r="H20" s="213"/>
      <c r="I20" s="213"/>
      <c r="J20" s="213"/>
      <c r="K20" s="567">
        <v>14</v>
      </c>
    </row>
    <row r="21" spans="1:18" s="160" customFormat="1" ht="57.6" x14ac:dyDescent="0.45">
      <c r="A21" s="553"/>
      <c r="B21" s="1102" t="str">
        <f>入力シート!D95</f>
        <v>施工実績は、特に指定の無い場合は、国、地方公共団体及び特殊法人等（公共工事の入札及び契約の適正化の促進に関する法律及び同法施行令に規定されている特殊法人等をいう。）の発注工事の元請としての施工実績を対象とする。ＪＶの場合は、代表者の施工実績とする。なお、安城市発注の工事で工事成績評定が６０点未満の工事は施工実績として認めない。（減点項目を除く）</v>
      </c>
      <c r="C21" s="810"/>
      <c r="D21" s="810"/>
      <c r="E21" s="810"/>
      <c r="F21" s="810"/>
      <c r="G21" s="810"/>
      <c r="H21" s="810"/>
      <c r="I21" s="810"/>
      <c r="J21" s="810"/>
      <c r="K21" s="576" t="s">
        <v>481</v>
      </c>
    </row>
    <row r="22" spans="1:18" s="160" customFormat="1" ht="18" x14ac:dyDescent="0.45">
      <c r="A22" s="553"/>
      <c r="B22" s="597" t="str">
        <f>入力シート!D96</f>
        <v>同工種工事に関する資格は別紙１のとおり。</v>
      </c>
      <c r="C22" s="601"/>
      <c r="D22" s="601"/>
      <c r="E22" s="601"/>
      <c r="F22" s="601"/>
      <c r="G22" s="601"/>
      <c r="H22" s="601"/>
      <c r="I22" s="601"/>
      <c r="J22" s="601"/>
      <c r="K22" s="567">
        <v>14</v>
      </c>
    </row>
    <row r="23" spans="1:18" s="162" customFormat="1" ht="22.8" x14ac:dyDescent="0.2">
      <c r="A23" s="211">
        <v>1</v>
      </c>
      <c r="B23" s="607" t="s">
        <v>571</v>
      </c>
      <c r="C23" s="608"/>
      <c r="D23" s="608"/>
      <c r="E23" s="608"/>
      <c r="F23" s="608"/>
      <c r="G23" s="209"/>
      <c r="H23" s="209"/>
      <c r="I23" s="209"/>
      <c r="J23" s="209"/>
      <c r="K23" s="409" t="s">
        <v>545</v>
      </c>
      <c r="L23" s="542"/>
    </row>
    <row r="24" spans="1:18" ht="18" customHeight="1" x14ac:dyDescent="0.45">
      <c r="A24" s="1074" t="s">
        <v>10</v>
      </c>
      <c r="B24" s="1112"/>
      <c r="C24" s="1112"/>
      <c r="D24" s="1112"/>
      <c r="E24" s="1112"/>
      <c r="F24" s="1113"/>
      <c r="G24" s="1074" t="s">
        <v>11</v>
      </c>
      <c r="H24" s="1075"/>
      <c r="I24" s="161" t="s">
        <v>12</v>
      </c>
      <c r="J24" s="161" t="s">
        <v>13</v>
      </c>
      <c r="K24" s="568">
        <v>15</v>
      </c>
    </row>
    <row r="25" spans="1:18" ht="15.6" x14ac:dyDescent="0.2">
      <c r="A25" s="1065" t="s">
        <v>471</v>
      </c>
      <c r="B25" s="1052"/>
      <c r="C25" s="1052"/>
      <c r="D25" s="1065" t="s">
        <v>563</v>
      </c>
      <c r="E25" s="1052"/>
      <c r="F25" s="1052"/>
      <c r="G25" s="1059" t="s">
        <v>25</v>
      </c>
      <c r="H25" s="1070"/>
      <c r="I25" s="322">
        <v>3</v>
      </c>
      <c r="J25" s="1071">
        <v>3</v>
      </c>
      <c r="K25" s="575">
        <v>13</v>
      </c>
    </row>
    <row r="26" spans="1:18" ht="15.6" x14ac:dyDescent="0.2">
      <c r="A26" s="1052"/>
      <c r="B26" s="1052"/>
      <c r="C26" s="1052"/>
      <c r="D26" s="1052"/>
      <c r="E26" s="1052"/>
      <c r="F26" s="1052"/>
      <c r="G26" s="1057" t="s">
        <v>73</v>
      </c>
      <c r="H26" s="1069"/>
      <c r="I26" s="323">
        <v>2</v>
      </c>
      <c r="J26" s="1071"/>
      <c r="K26" s="575">
        <v>13</v>
      </c>
    </row>
    <row r="27" spans="1:18" ht="15.6" x14ac:dyDescent="0.2">
      <c r="A27" s="1052"/>
      <c r="B27" s="1052"/>
      <c r="C27" s="1052"/>
      <c r="D27" s="1052"/>
      <c r="E27" s="1052"/>
      <c r="F27" s="1052"/>
      <c r="G27" s="1057" t="s">
        <v>71</v>
      </c>
      <c r="H27" s="1069"/>
      <c r="I27" s="323">
        <v>1</v>
      </c>
      <c r="J27" s="1071"/>
      <c r="K27" s="575">
        <v>13</v>
      </c>
    </row>
    <row r="28" spans="1:18" ht="15.6" x14ac:dyDescent="0.2">
      <c r="A28" s="1052"/>
      <c r="B28" s="1052"/>
      <c r="C28" s="1052"/>
      <c r="D28" s="1052"/>
      <c r="E28" s="1052"/>
      <c r="F28" s="1052"/>
      <c r="G28" s="1055" t="s">
        <v>72</v>
      </c>
      <c r="H28" s="1068"/>
      <c r="I28" s="324">
        <v>0</v>
      </c>
      <c r="J28" s="1071"/>
      <c r="K28" s="575">
        <v>13</v>
      </c>
    </row>
    <row r="29" spans="1:18" ht="15.6" x14ac:dyDescent="0.2">
      <c r="A29" s="1072" t="s">
        <v>452</v>
      </c>
      <c r="B29" s="1052"/>
      <c r="C29" s="1052"/>
      <c r="D29" s="1072" t="str">
        <f>"　"&amp;入力シート!E17&amp;"の工事成績評定点の平均点"</f>
        <v>　前々年度（令和4年度）の工事成績評定点の平均点</v>
      </c>
      <c r="E29" s="1052"/>
      <c r="F29" s="1052"/>
      <c r="G29" s="1059" t="s">
        <v>70</v>
      </c>
      <c r="H29" s="1070"/>
      <c r="I29" s="316">
        <v>2</v>
      </c>
      <c r="J29" s="921">
        <v>2</v>
      </c>
      <c r="K29" s="575">
        <v>13</v>
      </c>
    </row>
    <row r="30" spans="1:18" ht="15.6" x14ac:dyDescent="0.2">
      <c r="A30" s="1052"/>
      <c r="B30" s="1052"/>
      <c r="C30" s="1052"/>
      <c r="D30" s="1052"/>
      <c r="E30" s="1052"/>
      <c r="F30" s="1052"/>
      <c r="G30" s="1057" t="s">
        <v>377</v>
      </c>
      <c r="H30" s="1069"/>
      <c r="I30" s="317">
        <v>1</v>
      </c>
      <c r="J30" s="921"/>
      <c r="K30" s="575">
        <v>13</v>
      </c>
    </row>
    <row r="31" spans="1:18" ht="15.6" x14ac:dyDescent="0.2">
      <c r="A31" s="1052"/>
      <c r="B31" s="1052"/>
      <c r="C31" s="1052"/>
      <c r="D31" s="1052"/>
      <c r="E31" s="1052"/>
      <c r="F31" s="1052"/>
      <c r="G31" s="1055" t="s">
        <v>81</v>
      </c>
      <c r="H31" s="1068"/>
      <c r="I31" s="318">
        <v>0</v>
      </c>
      <c r="J31" s="921"/>
      <c r="K31" s="575">
        <v>13</v>
      </c>
    </row>
    <row r="32" spans="1:18" ht="18" customHeight="1" x14ac:dyDescent="0.2">
      <c r="A32" s="1073" t="str">
        <f>"安城市発注の同工種工事の"&amp;入力シート!E17&amp;"における「安城市優良施工業者」　※1"</f>
        <v>安城市発注の同工種工事の前々年度（令和4年度）における「安城市優良施工業者」　※1</v>
      </c>
      <c r="B32" s="1073"/>
      <c r="C32" s="1073"/>
      <c r="D32" s="1073"/>
      <c r="E32" s="1073"/>
      <c r="F32" s="1073"/>
      <c r="G32" s="1059" t="s">
        <v>391</v>
      </c>
      <c r="H32" s="1070"/>
      <c r="I32" s="319">
        <v>1</v>
      </c>
      <c r="J32" s="921">
        <v>1</v>
      </c>
      <c r="K32" s="568">
        <v>15</v>
      </c>
      <c r="M32" s="862"/>
      <c r="N32" s="1118"/>
      <c r="O32" s="1118"/>
      <c r="P32" s="1118"/>
      <c r="Q32" s="1118"/>
      <c r="R32" s="864"/>
    </row>
    <row r="33" spans="1:18" ht="18" x14ac:dyDescent="0.2">
      <c r="A33" s="1073"/>
      <c r="B33" s="1073"/>
      <c r="C33" s="1073"/>
      <c r="D33" s="1073"/>
      <c r="E33" s="1073"/>
      <c r="F33" s="1073"/>
      <c r="G33" s="1055" t="s">
        <v>81</v>
      </c>
      <c r="H33" s="1068"/>
      <c r="I33" s="321">
        <v>0</v>
      </c>
      <c r="J33" s="921"/>
      <c r="K33" s="568">
        <v>15</v>
      </c>
      <c r="M33" s="856"/>
      <c r="N33" s="1119"/>
      <c r="O33" s="1119"/>
      <c r="P33" s="1119"/>
      <c r="Q33" s="1119"/>
      <c r="R33" s="981"/>
    </row>
    <row r="34" spans="1:18" ht="23.4" x14ac:dyDescent="0.2">
      <c r="A34" s="1081" t="s">
        <v>527</v>
      </c>
      <c r="B34" s="1082"/>
      <c r="C34" s="1083"/>
      <c r="D34" s="1081" t="str">
        <f>"　前々年度から過去３年間（"&amp;入力シート!E18&amp;"）の評価実績"</f>
        <v>　前々年度から過去３年間（令和2年度から令和4年度まで）の評価実績</v>
      </c>
      <c r="E34" s="1082"/>
      <c r="F34" s="1083"/>
      <c r="G34" s="1100" t="s">
        <v>532</v>
      </c>
      <c r="H34" s="1101"/>
      <c r="I34" s="609">
        <v>1</v>
      </c>
      <c r="J34" s="1077">
        <v>0</v>
      </c>
      <c r="K34" s="569">
        <v>20</v>
      </c>
    </row>
    <row r="35" spans="1:18" ht="23.4" x14ac:dyDescent="0.2">
      <c r="A35" s="1084"/>
      <c r="B35" s="1085"/>
      <c r="C35" s="1086"/>
      <c r="D35" s="1084"/>
      <c r="E35" s="1085"/>
      <c r="F35" s="1086"/>
      <c r="G35" s="1144" t="s">
        <v>81</v>
      </c>
      <c r="H35" s="1145"/>
      <c r="I35" s="610">
        <v>0</v>
      </c>
      <c r="J35" s="1078"/>
      <c r="K35" s="569">
        <v>20</v>
      </c>
    </row>
    <row r="36" spans="1:18" ht="15" customHeight="1" x14ac:dyDescent="0.2">
      <c r="A36" s="1091" t="s">
        <v>539</v>
      </c>
      <c r="B36" s="1092"/>
      <c r="C36" s="1093"/>
      <c r="D36" s="895" t="s">
        <v>564</v>
      </c>
      <c r="E36" s="890"/>
      <c r="F36" s="891"/>
      <c r="G36" s="1110" t="s">
        <v>25</v>
      </c>
      <c r="H36" s="1111"/>
      <c r="I36" s="320">
        <v>3</v>
      </c>
      <c r="J36" s="1140">
        <v>3</v>
      </c>
      <c r="K36" s="604" t="s">
        <v>550</v>
      </c>
    </row>
    <row r="37" spans="1:18" ht="15" customHeight="1" x14ac:dyDescent="0.2">
      <c r="A37" s="1094"/>
      <c r="B37" s="1095"/>
      <c r="C37" s="1096"/>
      <c r="D37" s="1115"/>
      <c r="E37" s="1116"/>
      <c r="F37" s="1117"/>
      <c r="G37" s="1110" t="s">
        <v>73</v>
      </c>
      <c r="H37" s="1111"/>
      <c r="I37" s="320">
        <v>2</v>
      </c>
      <c r="J37" s="1140"/>
      <c r="K37" s="604" t="s">
        <v>550</v>
      </c>
    </row>
    <row r="38" spans="1:18" ht="15" customHeight="1" x14ac:dyDescent="0.2">
      <c r="A38" s="1094"/>
      <c r="B38" s="1095"/>
      <c r="C38" s="1096"/>
      <c r="D38" s="1115"/>
      <c r="E38" s="1116"/>
      <c r="F38" s="1117"/>
      <c r="G38" s="1110" t="s">
        <v>71</v>
      </c>
      <c r="H38" s="1111"/>
      <c r="I38" s="320">
        <v>1</v>
      </c>
      <c r="J38" s="1140"/>
      <c r="K38" s="604" t="s">
        <v>550</v>
      </c>
    </row>
    <row r="39" spans="1:18" ht="15" customHeight="1" x14ac:dyDescent="0.2">
      <c r="A39" s="1097"/>
      <c r="B39" s="1098"/>
      <c r="C39" s="1099"/>
      <c r="D39" s="896"/>
      <c r="E39" s="893"/>
      <c r="F39" s="894"/>
      <c r="G39" s="1144" t="s">
        <v>81</v>
      </c>
      <c r="H39" s="1145"/>
      <c r="I39" s="321">
        <v>0</v>
      </c>
      <c r="J39" s="1141"/>
      <c r="K39" s="604" t="s">
        <v>550</v>
      </c>
    </row>
    <row r="40" spans="1:18" ht="20.399999999999999" customHeight="1" x14ac:dyDescent="0.2">
      <c r="A40" s="1073" t="s">
        <v>453</v>
      </c>
      <c r="B40" s="1052"/>
      <c r="C40" s="1052"/>
      <c r="D40" s="1073" t="s">
        <v>552</v>
      </c>
      <c r="E40" s="1052"/>
      <c r="F40" s="1052"/>
      <c r="G40" s="1079" t="s">
        <v>551</v>
      </c>
      <c r="H40" s="1080"/>
      <c r="I40" s="431">
        <v>1</v>
      </c>
      <c r="J40" s="929">
        <v>1</v>
      </c>
      <c r="K40" s="575">
        <v>13</v>
      </c>
    </row>
    <row r="41" spans="1:18" ht="20.399999999999999" customHeight="1" x14ac:dyDescent="0.2">
      <c r="A41" s="1052"/>
      <c r="B41" s="1052"/>
      <c r="C41" s="1052"/>
      <c r="D41" s="1052"/>
      <c r="E41" s="1052"/>
      <c r="F41" s="1052"/>
      <c r="G41" s="1089" t="s">
        <v>161</v>
      </c>
      <c r="H41" s="1090"/>
      <c r="I41" s="432">
        <v>0.5</v>
      </c>
      <c r="J41" s="929"/>
      <c r="K41" s="575">
        <v>13</v>
      </c>
    </row>
    <row r="42" spans="1:18" ht="20.399999999999999" customHeight="1" x14ac:dyDescent="0.2">
      <c r="A42" s="1052"/>
      <c r="B42" s="1052"/>
      <c r="C42" s="1052"/>
      <c r="D42" s="1052"/>
      <c r="E42" s="1052"/>
      <c r="F42" s="1052"/>
      <c r="G42" s="1087" t="s">
        <v>389</v>
      </c>
      <c r="H42" s="1088"/>
      <c r="I42" s="433">
        <v>0</v>
      </c>
      <c r="J42" s="929"/>
      <c r="K42" s="575">
        <v>13</v>
      </c>
    </row>
    <row r="43" spans="1:18" ht="18" x14ac:dyDescent="0.2">
      <c r="A43" s="1065" t="s">
        <v>454</v>
      </c>
      <c r="B43" s="1052"/>
      <c r="C43" s="1052"/>
      <c r="D43" s="1073" t="s">
        <v>573</v>
      </c>
      <c r="E43" s="1076"/>
      <c r="F43" s="1076"/>
      <c r="G43" s="1059" t="s">
        <v>17</v>
      </c>
      <c r="H43" s="1070"/>
      <c r="I43" s="316">
        <v>1</v>
      </c>
      <c r="J43" s="1142">
        <v>1</v>
      </c>
      <c r="K43" s="568">
        <v>15</v>
      </c>
    </row>
    <row r="44" spans="1:18" ht="18" x14ac:dyDescent="0.2">
      <c r="A44" s="1052"/>
      <c r="B44" s="1052"/>
      <c r="C44" s="1052"/>
      <c r="D44" s="1076"/>
      <c r="E44" s="1076"/>
      <c r="F44" s="1076"/>
      <c r="G44" s="1055" t="s">
        <v>81</v>
      </c>
      <c r="H44" s="1068"/>
      <c r="I44" s="318">
        <v>0</v>
      </c>
      <c r="J44" s="1143"/>
      <c r="K44" s="568">
        <v>15</v>
      </c>
    </row>
    <row r="45" spans="1:18" ht="18" x14ac:dyDescent="0.2">
      <c r="A45" s="1073" t="s">
        <v>458</v>
      </c>
      <c r="B45" s="1052"/>
      <c r="C45" s="1052"/>
      <c r="D45" s="1073" t="s">
        <v>574</v>
      </c>
      <c r="E45" s="1076"/>
      <c r="F45" s="1076"/>
      <c r="G45" s="1079" t="s">
        <v>325</v>
      </c>
      <c r="H45" s="1080"/>
      <c r="I45" s="431">
        <v>1</v>
      </c>
      <c r="J45" s="929">
        <v>1</v>
      </c>
      <c r="K45" s="568">
        <v>15</v>
      </c>
    </row>
    <row r="46" spans="1:18" ht="18" x14ac:dyDescent="0.2">
      <c r="A46" s="1052"/>
      <c r="B46" s="1052"/>
      <c r="C46" s="1052"/>
      <c r="D46" s="1076"/>
      <c r="E46" s="1076"/>
      <c r="F46" s="1076"/>
      <c r="G46" s="1089" t="s">
        <v>326</v>
      </c>
      <c r="H46" s="1090"/>
      <c r="I46" s="432">
        <v>0.5</v>
      </c>
      <c r="J46" s="929"/>
      <c r="K46" s="568">
        <v>15</v>
      </c>
    </row>
    <row r="47" spans="1:18" ht="18" x14ac:dyDescent="0.2">
      <c r="A47" s="1052"/>
      <c r="B47" s="1052"/>
      <c r="C47" s="1052"/>
      <c r="D47" s="1076"/>
      <c r="E47" s="1076"/>
      <c r="F47" s="1076"/>
      <c r="G47" s="1087" t="s">
        <v>19</v>
      </c>
      <c r="H47" s="1088"/>
      <c r="I47" s="433">
        <v>0</v>
      </c>
      <c r="J47" s="929"/>
      <c r="K47" s="568">
        <v>15</v>
      </c>
    </row>
    <row r="48" spans="1:18" ht="16.2" x14ac:dyDescent="0.2">
      <c r="A48" s="1016" t="s">
        <v>20</v>
      </c>
      <c r="B48" s="1016"/>
      <c r="C48" s="209"/>
      <c r="D48" s="209"/>
      <c r="E48" s="209"/>
      <c r="F48" s="209"/>
      <c r="G48" s="209"/>
      <c r="H48" s="209"/>
      <c r="I48" s="209"/>
      <c r="J48" s="209"/>
      <c r="K48" s="567">
        <v>14</v>
      </c>
    </row>
    <row r="49" spans="1:11" ht="16.2" x14ac:dyDescent="0.2">
      <c r="A49" s="191">
        <v>1</v>
      </c>
      <c r="B49" s="959" t="s">
        <v>565</v>
      </c>
      <c r="C49" s="1114"/>
      <c r="D49" s="1114"/>
      <c r="E49" s="1114"/>
      <c r="F49" s="1114"/>
      <c r="G49" s="1114"/>
      <c r="H49" s="1114"/>
      <c r="I49" s="1114"/>
      <c r="J49" s="1114"/>
      <c r="K49" s="567">
        <v>14</v>
      </c>
    </row>
    <row r="50" spans="1:11" ht="16.2" x14ac:dyDescent="0.2">
      <c r="A50" s="191"/>
      <c r="B50" s="1114"/>
      <c r="C50" s="1114"/>
      <c r="D50" s="1114"/>
      <c r="E50" s="1114"/>
      <c r="F50" s="1114"/>
      <c r="G50" s="1114"/>
      <c r="H50" s="1114"/>
      <c r="I50" s="1114"/>
      <c r="J50" s="1114"/>
      <c r="K50" s="567">
        <v>14</v>
      </c>
    </row>
    <row r="51" spans="1:11" ht="16.2" x14ac:dyDescent="0.2">
      <c r="A51" s="191"/>
      <c r="B51" s="1114"/>
      <c r="C51" s="1114"/>
      <c r="D51" s="1114"/>
      <c r="E51" s="1114"/>
      <c r="F51" s="1114"/>
      <c r="G51" s="1114"/>
      <c r="H51" s="1114"/>
      <c r="I51" s="1114"/>
      <c r="J51" s="1114"/>
      <c r="K51" s="567">
        <v>14</v>
      </c>
    </row>
    <row r="52" spans="1:11" ht="16.2" x14ac:dyDescent="0.2">
      <c r="A52" s="191"/>
      <c r="B52" s="1114"/>
      <c r="C52" s="1114"/>
      <c r="D52" s="1114"/>
      <c r="E52" s="1114"/>
      <c r="F52" s="1114"/>
      <c r="G52" s="1114"/>
      <c r="H52" s="1114"/>
      <c r="I52" s="1114"/>
      <c r="J52" s="1114"/>
      <c r="K52" s="567">
        <v>14</v>
      </c>
    </row>
    <row r="53" spans="1:11" ht="18.600000000000001" x14ac:dyDescent="0.2">
      <c r="A53" s="611">
        <v>2</v>
      </c>
      <c r="B53" s="848" t="s">
        <v>566</v>
      </c>
      <c r="C53" s="848"/>
      <c r="D53" s="848"/>
      <c r="E53" s="848"/>
      <c r="F53" s="848"/>
      <c r="G53" s="848"/>
      <c r="H53" s="848"/>
      <c r="I53" s="848"/>
      <c r="J53" s="848"/>
      <c r="K53" s="577" t="s">
        <v>520</v>
      </c>
    </row>
    <row r="54" spans="1:11" ht="18.600000000000001" x14ac:dyDescent="0.2">
      <c r="A54" s="611"/>
      <c r="B54" s="848"/>
      <c r="C54" s="848"/>
      <c r="D54" s="848"/>
      <c r="E54" s="848"/>
      <c r="F54" s="848"/>
      <c r="G54" s="848"/>
      <c r="H54" s="848"/>
      <c r="I54" s="848"/>
      <c r="J54" s="848"/>
      <c r="K54" s="577" t="s">
        <v>520</v>
      </c>
    </row>
    <row r="55" spans="1:11" ht="18.600000000000001" x14ac:dyDescent="0.2">
      <c r="A55" s="611"/>
      <c r="B55" s="849"/>
      <c r="C55" s="849"/>
      <c r="D55" s="849"/>
      <c r="E55" s="849"/>
      <c r="F55" s="849"/>
      <c r="G55" s="849"/>
      <c r="H55" s="849"/>
      <c r="I55" s="849"/>
      <c r="J55" s="849"/>
      <c r="K55" s="577" t="s">
        <v>520</v>
      </c>
    </row>
    <row r="56" spans="1:11" ht="16.2" x14ac:dyDescent="0.2">
      <c r="A56" s="611">
        <v>3</v>
      </c>
      <c r="B56" s="848" t="s">
        <v>553</v>
      </c>
      <c r="C56" s="848"/>
      <c r="D56" s="848"/>
      <c r="E56" s="848"/>
      <c r="F56" s="848"/>
      <c r="G56" s="848"/>
      <c r="H56" s="848"/>
      <c r="I56" s="848"/>
      <c r="J56" s="848"/>
      <c r="K56" s="567">
        <v>14</v>
      </c>
    </row>
    <row r="57" spans="1:11" ht="16.2" x14ac:dyDescent="0.2">
      <c r="A57" s="611"/>
      <c r="B57" s="848"/>
      <c r="C57" s="848"/>
      <c r="D57" s="848"/>
      <c r="E57" s="848"/>
      <c r="F57" s="848"/>
      <c r="G57" s="848"/>
      <c r="H57" s="848"/>
      <c r="I57" s="848"/>
      <c r="J57" s="848"/>
      <c r="K57" s="567">
        <v>14</v>
      </c>
    </row>
    <row r="58" spans="1:11" ht="16.2" x14ac:dyDescent="0.2">
      <c r="A58" s="611"/>
      <c r="B58" s="848"/>
      <c r="C58" s="848"/>
      <c r="D58" s="848"/>
      <c r="E58" s="848"/>
      <c r="F58" s="848"/>
      <c r="G58" s="848"/>
      <c r="H58" s="848"/>
      <c r="I58" s="848"/>
      <c r="J58" s="848"/>
      <c r="K58" s="567">
        <v>14</v>
      </c>
    </row>
    <row r="59" spans="1:11" ht="21" customHeight="1" x14ac:dyDescent="0.2">
      <c r="A59" s="611"/>
      <c r="B59" s="848"/>
      <c r="C59" s="848"/>
      <c r="D59" s="848"/>
      <c r="E59" s="848"/>
      <c r="F59" s="848"/>
      <c r="G59" s="848"/>
      <c r="H59" s="848"/>
      <c r="I59" s="848"/>
      <c r="J59" s="848"/>
      <c r="K59" s="567">
        <v>14</v>
      </c>
    </row>
    <row r="60" spans="1:11" ht="16.2" x14ac:dyDescent="0.2">
      <c r="A60" s="611">
        <v>4</v>
      </c>
      <c r="B60" s="1054" t="s">
        <v>572</v>
      </c>
      <c r="C60" s="1054"/>
      <c r="D60" s="1054"/>
      <c r="E60" s="1054"/>
      <c r="F60" s="1054"/>
      <c r="G60" s="1054"/>
      <c r="H60" s="1054"/>
      <c r="I60" s="1054"/>
      <c r="J60" s="1054"/>
      <c r="K60" s="567">
        <v>14</v>
      </c>
    </row>
    <row r="61" spans="1:11" ht="16.2" x14ac:dyDescent="0.2">
      <c r="A61" s="611"/>
      <c r="B61" s="1054"/>
      <c r="C61" s="1054"/>
      <c r="D61" s="1054"/>
      <c r="E61" s="1054"/>
      <c r="F61" s="1054"/>
      <c r="G61" s="1054"/>
      <c r="H61" s="1054"/>
      <c r="I61" s="1054"/>
      <c r="J61" s="1054"/>
      <c r="K61" s="567">
        <v>14</v>
      </c>
    </row>
    <row r="62" spans="1:11" ht="16.2" x14ac:dyDescent="0.2">
      <c r="A62" s="611"/>
      <c r="B62" s="1054"/>
      <c r="C62" s="1054"/>
      <c r="D62" s="1054"/>
      <c r="E62" s="1054"/>
      <c r="F62" s="1054"/>
      <c r="G62" s="1054"/>
      <c r="H62" s="1054"/>
      <c r="I62" s="1054"/>
      <c r="J62" s="1054"/>
      <c r="K62" s="567">
        <v>14</v>
      </c>
    </row>
    <row r="63" spans="1:11" ht="16.2" x14ac:dyDescent="0.2">
      <c r="A63" s="611"/>
      <c r="B63" s="1054"/>
      <c r="C63" s="1054"/>
      <c r="D63" s="1054"/>
      <c r="E63" s="1054"/>
      <c r="F63" s="1054"/>
      <c r="G63" s="1054"/>
      <c r="H63" s="1054"/>
      <c r="I63" s="1054"/>
      <c r="J63" s="1054"/>
      <c r="K63" s="567">
        <v>14</v>
      </c>
    </row>
    <row r="64" spans="1:11" ht="17.25" customHeight="1" x14ac:dyDescent="0.2">
      <c r="A64" s="611">
        <v>5</v>
      </c>
      <c r="B64" s="1054" t="s">
        <v>470</v>
      </c>
      <c r="C64" s="1139"/>
      <c r="D64" s="1139"/>
      <c r="E64" s="1139"/>
      <c r="F64" s="1139"/>
      <c r="G64" s="1139"/>
      <c r="H64" s="1139"/>
      <c r="I64" s="1139"/>
      <c r="J64" s="1139"/>
      <c r="K64" s="567">
        <v>14</v>
      </c>
    </row>
    <row r="65" spans="1:11" ht="16.2" x14ac:dyDescent="0.2">
      <c r="A65" s="611"/>
      <c r="B65" s="1139"/>
      <c r="C65" s="1139"/>
      <c r="D65" s="1139"/>
      <c r="E65" s="1139"/>
      <c r="F65" s="1139"/>
      <c r="G65" s="1139"/>
      <c r="H65" s="1139"/>
      <c r="I65" s="1139"/>
      <c r="J65" s="1139"/>
      <c r="K65" s="567">
        <v>14</v>
      </c>
    </row>
    <row r="66" spans="1:11" ht="16.2" x14ac:dyDescent="0.2">
      <c r="A66" s="611"/>
      <c r="B66" s="1139"/>
      <c r="C66" s="1139"/>
      <c r="D66" s="1139"/>
      <c r="E66" s="1139"/>
      <c r="F66" s="1139"/>
      <c r="G66" s="1139"/>
      <c r="H66" s="1139"/>
      <c r="I66" s="1139"/>
      <c r="J66" s="1139"/>
      <c r="K66" s="567">
        <v>14</v>
      </c>
    </row>
    <row r="67" spans="1:11" ht="16.2" x14ac:dyDescent="0.2">
      <c r="A67" s="611"/>
      <c r="B67" s="1139"/>
      <c r="C67" s="1139"/>
      <c r="D67" s="1139"/>
      <c r="E67" s="1139"/>
      <c r="F67" s="1139"/>
      <c r="G67" s="1139"/>
      <c r="H67" s="1139"/>
      <c r="I67" s="1139"/>
      <c r="J67" s="1139"/>
      <c r="K67" s="567">
        <v>14</v>
      </c>
    </row>
    <row r="68" spans="1:11" ht="16.2" x14ac:dyDescent="0.2">
      <c r="A68" s="611"/>
      <c r="B68" s="1139"/>
      <c r="C68" s="1139"/>
      <c r="D68" s="1139"/>
      <c r="E68" s="1139"/>
      <c r="F68" s="1139"/>
      <c r="G68" s="1139"/>
      <c r="H68" s="1139"/>
      <c r="I68" s="1139"/>
      <c r="J68" s="1139"/>
      <c r="K68" s="567">
        <v>14</v>
      </c>
    </row>
    <row r="69" spans="1:11" ht="18" x14ac:dyDescent="0.2">
      <c r="A69" s="211">
        <v>2</v>
      </c>
      <c r="B69" s="209" t="s">
        <v>74</v>
      </c>
      <c r="C69" s="209"/>
      <c r="D69" s="209"/>
      <c r="E69" s="209"/>
      <c r="F69" s="209"/>
      <c r="G69" s="209"/>
      <c r="H69" s="209"/>
      <c r="I69" s="209"/>
      <c r="J69" s="209"/>
      <c r="K69" s="568">
        <v>15</v>
      </c>
    </row>
    <row r="70" spans="1:11" ht="18" x14ac:dyDescent="0.45">
      <c r="A70" s="1027" t="s">
        <v>10</v>
      </c>
      <c r="B70" s="1027"/>
      <c r="C70" s="1027"/>
      <c r="D70" s="1027"/>
      <c r="E70" s="1027"/>
      <c r="F70" s="1053"/>
      <c r="G70" s="1074" t="s">
        <v>11</v>
      </c>
      <c r="H70" s="1075"/>
      <c r="I70" s="161" t="s">
        <v>12</v>
      </c>
      <c r="J70" s="161" t="s">
        <v>13</v>
      </c>
      <c r="K70" s="568">
        <v>15</v>
      </c>
    </row>
    <row r="71" spans="1:11" ht="18" x14ac:dyDescent="0.2">
      <c r="A71" s="1051" t="s">
        <v>455</v>
      </c>
      <c r="B71" s="1052"/>
      <c r="C71" s="1052"/>
      <c r="D71" s="1051" t="s">
        <v>567</v>
      </c>
      <c r="E71" s="1052"/>
      <c r="F71" s="1052"/>
      <c r="G71" s="1059" t="s">
        <v>25</v>
      </c>
      <c r="H71" s="1060"/>
      <c r="I71" s="316">
        <v>3</v>
      </c>
      <c r="J71" s="921">
        <f>I71</f>
        <v>3</v>
      </c>
      <c r="K71" s="568">
        <v>15</v>
      </c>
    </row>
    <row r="72" spans="1:11" ht="18" x14ac:dyDescent="0.2">
      <c r="A72" s="1052"/>
      <c r="B72" s="1052"/>
      <c r="C72" s="1052"/>
      <c r="D72" s="1052"/>
      <c r="E72" s="1052"/>
      <c r="F72" s="1052"/>
      <c r="G72" s="1057" t="s">
        <v>73</v>
      </c>
      <c r="H72" s="1058"/>
      <c r="I72" s="317">
        <v>2</v>
      </c>
      <c r="J72" s="921"/>
      <c r="K72" s="568">
        <v>15</v>
      </c>
    </row>
    <row r="73" spans="1:11" ht="18" x14ac:dyDescent="0.2">
      <c r="A73" s="1052"/>
      <c r="B73" s="1052"/>
      <c r="C73" s="1052"/>
      <c r="D73" s="1052"/>
      <c r="E73" s="1052"/>
      <c r="F73" s="1052"/>
      <c r="G73" s="1057" t="s">
        <v>71</v>
      </c>
      <c r="H73" s="1058"/>
      <c r="I73" s="317">
        <v>1</v>
      </c>
      <c r="J73" s="921"/>
      <c r="K73" s="568">
        <v>15</v>
      </c>
    </row>
    <row r="74" spans="1:11" ht="18" x14ac:dyDescent="0.2">
      <c r="A74" s="1052"/>
      <c r="B74" s="1052"/>
      <c r="C74" s="1052"/>
      <c r="D74" s="1052"/>
      <c r="E74" s="1052"/>
      <c r="F74" s="1052"/>
      <c r="G74" s="1055" t="s">
        <v>72</v>
      </c>
      <c r="H74" s="1056"/>
      <c r="I74" s="318">
        <v>0</v>
      </c>
      <c r="J74" s="921"/>
      <c r="K74" s="568">
        <v>15</v>
      </c>
    </row>
    <row r="75" spans="1:11" ht="18" x14ac:dyDescent="0.2">
      <c r="A75" s="981" t="s">
        <v>528</v>
      </c>
      <c r="B75" s="1120"/>
      <c r="C75" s="1121"/>
      <c r="D75" s="981" t="str">
        <f>"　前々年度から過去3年間（"&amp;入力シート!E18&amp;"）の主任（監理）技術者としての評価実績"</f>
        <v>　前々年度から過去3年間（令和2年度から令和4年度まで）の主任（監理）技術者としての評価実績</v>
      </c>
      <c r="E75" s="1120"/>
      <c r="F75" s="1121"/>
      <c r="G75" s="1089" t="s">
        <v>521</v>
      </c>
      <c r="H75" s="1109"/>
      <c r="I75" s="320">
        <v>2</v>
      </c>
      <c r="J75" s="929">
        <v>2</v>
      </c>
      <c r="K75" s="568">
        <v>15</v>
      </c>
    </row>
    <row r="76" spans="1:11" ht="18" x14ac:dyDescent="0.2">
      <c r="A76" s="1122"/>
      <c r="B76" s="806"/>
      <c r="C76" s="1123"/>
      <c r="D76" s="1122"/>
      <c r="E76" s="806"/>
      <c r="F76" s="1123"/>
      <c r="G76" s="1057" t="s">
        <v>71</v>
      </c>
      <c r="H76" s="1058"/>
      <c r="I76" s="320">
        <v>1</v>
      </c>
      <c r="J76" s="929"/>
      <c r="K76" s="568">
        <v>15</v>
      </c>
    </row>
    <row r="77" spans="1:11" ht="18" x14ac:dyDescent="0.2">
      <c r="A77" s="1124"/>
      <c r="B77" s="1125"/>
      <c r="C77" s="1126"/>
      <c r="D77" s="1124"/>
      <c r="E77" s="1125"/>
      <c r="F77" s="1126"/>
      <c r="G77" s="1055" t="s">
        <v>72</v>
      </c>
      <c r="H77" s="1056"/>
      <c r="I77" s="321">
        <v>0</v>
      </c>
      <c r="J77" s="929"/>
      <c r="K77" s="568">
        <v>15</v>
      </c>
    </row>
    <row r="78" spans="1:11" ht="23.4" x14ac:dyDescent="0.2">
      <c r="A78" s="1065" t="s">
        <v>457</v>
      </c>
      <c r="B78" s="1052"/>
      <c r="C78" s="1052"/>
      <c r="D78" s="1065" t="str">
        <f>"　前々年度から過去3年間（"&amp;入力シート!E18&amp;"）の工事成績評定が８５点以上の評価実績"</f>
        <v>　前々年度から過去3年間（令和2年度から令和4年度まで）の工事成績評定が８５点以上の評価実績</v>
      </c>
      <c r="E78" s="1052"/>
      <c r="F78" s="1052"/>
      <c r="G78" s="1059" t="s">
        <v>75</v>
      </c>
      <c r="H78" s="1060"/>
      <c r="I78" s="440">
        <v>3</v>
      </c>
      <c r="J78" s="929">
        <f>I78</f>
        <v>3</v>
      </c>
      <c r="K78" s="569">
        <v>20</v>
      </c>
    </row>
    <row r="79" spans="1:11" ht="23.4" x14ac:dyDescent="0.2">
      <c r="A79" s="1052"/>
      <c r="B79" s="1052"/>
      <c r="C79" s="1052"/>
      <c r="D79" s="1052"/>
      <c r="E79" s="1052"/>
      <c r="F79" s="1052"/>
      <c r="G79" s="1055" t="s">
        <v>72</v>
      </c>
      <c r="H79" s="1056"/>
      <c r="I79" s="441">
        <v>0</v>
      </c>
      <c r="J79" s="929"/>
      <c r="K79" s="569">
        <v>20</v>
      </c>
    </row>
    <row r="80" spans="1:11" ht="18" x14ac:dyDescent="0.2">
      <c r="A80" s="1065" t="s">
        <v>464</v>
      </c>
      <c r="B80" s="1052"/>
      <c r="C80" s="1052"/>
      <c r="D80" s="1065" t="s">
        <v>463</v>
      </c>
      <c r="E80" s="1052"/>
      <c r="F80" s="1052"/>
      <c r="G80" s="1107" t="s">
        <v>76</v>
      </c>
      <c r="H80" s="1108"/>
      <c r="I80" s="440">
        <v>1</v>
      </c>
      <c r="J80" s="929">
        <v>1</v>
      </c>
      <c r="K80" s="568">
        <v>15</v>
      </c>
    </row>
    <row r="81" spans="1:11" ht="18" x14ac:dyDescent="0.2">
      <c r="A81" s="1052"/>
      <c r="B81" s="1052"/>
      <c r="C81" s="1052"/>
      <c r="D81" s="1052"/>
      <c r="E81" s="1052"/>
      <c r="F81" s="1052"/>
      <c r="G81" s="1055" t="s">
        <v>81</v>
      </c>
      <c r="H81" s="1056"/>
      <c r="I81" s="441">
        <v>0</v>
      </c>
      <c r="J81" s="929"/>
      <c r="K81" s="568">
        <v>15</v>
      </c>
    </row>
    <row r="82" spans="1:11" ht="18" x14ac:dyDescent="0.2">
      <c r="A82" s="909" t="s">
        <v>517</v>
      </c>
      <c r="B82" s="1127"/>
      <c r="C82" s="1128"/>
      <c r="D82" s="909" t="s">
        <v>575</v>
      </c>
      <c r="E82" s="1127"/>
      <c r="F82" s="1128"/>
      <c r="G82" s="1135" t="s">
        <v>522</v>
      </c>
      <c r="H82" s="1136"/>
      <c r="I82" s="596">
        <v>1</v>
      </c>
      <c r="J82" s="929">
        <v>1</v>
      </c>
      <c r="K82" s="568">
        <v>15</v>
      </c>
    </row>
    <row r="83" spans="1:11" ht="18" x14ac:dyDescent="0.2">
      <c r="A83" s="1129"/>
      <c r="B83" s="1130"/>
      <c r="C83" s="1131"/>
      <c r="D83" s="1129"/>
      <c r="E83" s="1130"/>
      <c r="F83" s="1131"/>
      <c r="G83" s="1135" t="s">
        <v>523</v>
      </c>
      <c r="H83" s="1136"/>
      <c r="I83" s="596">
        <v>0.5</v>
      </c>
      <c r="J83" s="929"/>
      <c r="K83" s="568">
        <v>15</v>
      </c>
    </row>
    <row r="84" spans="1:11" ht="18" x14ac:dyDescent="0.2">
      <c r="A84" s="1132"/>
      <c r="B84" s="1133"/>
      <c r="C84" s="1134"/>
      <c r="D84" s="1132"/>
      <c r="E84" s="1133"/>
      <c r="F84" s="1134"/>
      <c r="G84" s="1137" t="s">
        <v>81</v>
      </c>
      <c r="H84" s="1138"/>
      <c r="I84" s="441">
        <v>0</v>
      </c>
      <c r="J84" s="929"/>
      <c r="K84" s="568">
        <v>15</v>
      </c>
    </row>
    <row r="85" spans="1:11" ht="16.2" x14ac:dyDescent="0.2">
      <c r="A85" s="1061" t="s">
        <v>20</v>
      </c>
      <c r="B85" s="1061"/>
      <c r="C85" s="594"/>
      <c r="D85" s="594"/>
      <c r="E85" s="594"/>
      <c r="F85" s="594"/>
      <c r="G85" s="594"/>
      <c r="H85" s="594"/>
      <c r="I85" s="594"/>
      <c r="J85" s="594"/>
      <c r="K85" s="567">
        <v>14</v>
      </c>
    </row>
    <row r="86" spans="1:11" ht="17.25" customHeight="1" x14ac:dyDescent="0.2">
      <c r="A86" s="611">
        <v>6</v>
      </c>
      <c r="B86" s="1062" t="s">
        <v>568</v>
      </c>
      <c r="C86" s="1063"/>
      <c r="D86" s="1063"/>
      <c r="E86" s="1063"/>
      <c r="F86" s="1063"/>
      <c r="G86" s="1063"/>
      <c r="H86" s="1063"/>
      <c r="I86" s="1063"/>
      <c r="J86" s="1063"/>
      <c r="K86" s="567">
        <v>14</v>
      </c>
    </row>
    <row r="87" spans="1:11" ht="16.2" x14ac:dyDescent="0.2">
      <c r="A87" s="595"/>
      <c r="B87" s="1063"/>
      <c r="C87" s="1063"/>
      <c r="D87" s="1063"/>
      <c r="E87" s="1063"/>
      <c r="F87" s="1063"/>
      <c r="G87" s="1063"/>
      <c r="H87" s="1063"/>
      <c r="I87" s="1063"/>
      <c r="J87" s="1063"/>
      <c r="K87" s="567">
        <v>14</v>
      </c>
    </row>
    <row r="88" spans="1:11" ht="16.2" x14ac:dyDescent="0.2">
      <c r="A88" s="595"/>
      <c r="B88" s="1063"/>
      <c r="C88" s="1063"/>
      <c r="D88" s="1063"/>
      <c r="E88" s="1063"/>
      <c r="F88" s="1063"/>
      <c r="G88" s="1063"/>
      <c r="H88" s="1063"/>
      <c r="I88" s="1063"/>
      <c r="J88" s="1063"/>
      <c r="K88" s="567">
        <v>14</v>
      </c>
    </row>
    <row r="89" spans="1:11" ht="16.2" x14ac:dyDescent="0.2">
      <c r="A89" s="595"/>
      <c r="B89" s="1063"/>
      <c r="C89" s="1063"/>
      <c r="D89" s="1063"/>
      <c r="E89" s="1063"/>
      <c r="F89" s="1063"/>
      <c r="G89" s="1063"/>
      <c r="H89" s="1063"/>
      <c r="I89" s="1063"/>
      <c r="J89" s="1063"/>
      <c r="K89" s="567">
        <v>14</v>
      </c>
    </row>
    <row r="90" spans="1:11" ht="16.2" x14ac:dyDescent="0.2">
      <c r="A90" s="595"/>
      <c r="B90" s="1063"/>
      <c r="C90" s="1063"/>
      <c r="D90" s="1063"/>
      <c r="E90" s="1063"/>
      <c r="F90" s="1063"/>
      <c r="G90" s="1063"/>
      <c r="H90" s="1063"/>
      <c r="I90" s="1063"/>
      <c r="J90" s="1063"/>
      <c r="K90" s="567">
        <v>14</v>
      </c>
    </row>
    <row r="91" spans="1:11" ht="16.2" x14ac:dyDescent="0.2">
      <c r="A91" s="595"/>
      <c r="B91" s="1063"/>
      <c r="C91" s="1063"/>
      <c r="D91" s="1063"/>
      <c r="E91" s="1063"/>
      <c r="F91" s="1063"/>
      <c r="G91" s="1063"/>
      <c r="H91" s="1063"/>
      <c r="I91" s="1063"/>
      <c r="J91" s="1063"/>
      <c r="K91" s="567"/>
    </row>
    <row r="92" spans="1:11" s="160" customFormat="1" ht="16.2" x14ac:dyDescent="0.45">
      <c r="A92" s="553"/>
      <c r="B92" s="1064"/>
      <c r="C92" s="1064"/>
      <c r="D92" s="1064"/>
      <c r="E92" s="1064"/>
      <c r="F92" s="1064"/>
      <c r="G92" s="1064"/>
      <c r="H92" s="1064"/>
      <c r="I92" s="1064"/>
      <c r="J92" s="1064"/>
      <c r="K92" s="567">
        <v>14</v>
      </c>
    </row>
    <row r="93" spans="1:11" ht="17.25" customHeight="1" x14ac:dyDescent="0.2">
      <c r="A93" s="211">
        <v>3</v>
      </c>
      <c r="B93" s="608" t="s">
        <v>461</v>
      </c>
      <c r="C93" s="608"/>
      <c r="D93" s="608"/>
      <c r="E93" s="608"/>
      <c r="F93" s="608"/>
      <c r="G93" s="209"/>
      <c r="H93" s="209"/>
      <c r="I93" s="209"/>
      <c r="J93" s="209"/>
      <c r="K93" s="409" t="s">
        <v>462</v>
      </c>
    </row>
    <row r="94" spans="1:11" ht="17.25" customHeight="1" x14ac:dyDescent="0.2">
      <c r="A94" s="1027" t="s">
        <v>10</v>
      </c>
      <c r="B94" s="1027"/>
      <c r="C94" s="1027"/>
      <c r="D94" s="1027"/>
      <c r="E94" s="1027"/>
      <c r="F94" s="1027" t="s">
        <v>11</v>
      </c>
      <c r="G94" s="1027"/>
      <c r="H94" s="1027"/>
      <c r="I94" s="161" t="s">
        <v>12</v>
      </c>
      <c r="J94" s="161" t="s">
        <v>13</v>
      </c>
    </row>
    <row r="95" spans="1:11" ht="17.25" hidden="1" customHeight="1" x14ac:dyDescent="0.2">
      <c r="A95" s="935" t="s">
        <v>548</v>
      </c>
      <c r="B95" s="936"/>
      <c r="C95" s="936"/>
      <c r="D95" s="936"/>
      <c r="E95" s="937"/>
      <c r="F95" s="941" t="s">
        <v>404</v>
      </c>
      <c r="G95" s="942"/>
      <c r="H95" s="943"/>
      <c r="I95" s="325">
        <v>1</v>
      </c>
      <c r="J95" s="944">
        <f>I95</f>
        <v>1</v>
      </c>
      <c r="K95" s="409" t="s">
        <v>317</v>
      </c>
    </row>
    <row r="96" spans="1:11" ht="17.25" hidden="1" customHeight="1" x14ac:dyDescent="0.2">
      <c r="A96" s="938"/>
      <c r="B96" s="939"/>
      <c r="C96" s="939"/>
      <c r="D96" s="939"/>
      <c r="E96" s="940"/>
      <c r="F96" s="906" t="s">
        <v>81</v>
      </c>
      <c r="G96" s="907"/>
      <c r="H96" s="908"/>
      <c r="I96" s="326">
        <v>0</v>
      </c>
      <c r="J96" s="945"/>
      <c r="K96" s="409" t="s">
        <v>317</v>
      </c>
    </row>
    <row r="97" spans="1:12" ht="17.25" hidden="1" customHeight="1" x14ac:dyDescent="0.2">
      <c r="A97" s="935" t="s">
        <v>549</v>
      </c>
      <c r="B97" s="936"/>
      <c r="C97" s="936"/>
      <c r="D97" s="936"/>
      <c r="E97" s="937"/>
      <c r="F97" s="941" t="s">
        <v>18</v>
      </c>
      <c r="G97" s="942"/>
      <c r="H97" s="943"/>
      <c r="I97" s="325">
        <v>1</v>
      </c>
      <c r="J97" s="944">
        <f>I97</f>
        <v>1</v>
      </c>
      <c r="K97" s="409" t="s">
        <v>317</v>
      </c>
    </row>
    <row r="98" spans="1:12" ht="17.25" hidden="1" customHeight="1" x14ac:dyDescent="0.2">
      <c r="A98" s="938"/>
      <c r="B98" s="939"/>
      <c r="C98" s="939"/>
      <c r="D98" s="939"/>
      <c r="E98" s="940"/>
      <c r="F98" s="906" t="s">
        <v>19</v>
      </c>
      <c r="G98" s="907"/>
      <c r="H98" s="908"/>
      <c r="I98" s="326">
        <v>0</v>
      </c>
      <c r="J98" s="945"/>
      <c r="K98" s="409" t="s">
        <v>317</v>
      </c>
    </row>
    <row r="99" spans="1:12" ht="17.25" customHeight="1" x14ac:dyDescent="0.2">
      <c r="A99" s="909" t="s">
        <v>576</v>
      </c>
      <c r="B99" s="910"/>
      <c r="C99" s="910"/>
      <c r="D99" s="910"/>
      <c r="E99" s="911"/>
      <c r="F99" s="918" t="s">
        <v>410</v>
      </c>
      <c r="G99" s="919"/>
      <c r="H99" s="920"/>
      <c r="I99" s="316">
        <v>2</v>
      </c>
      <c r="J99" s="921">
        <f>I99</f>
        <v>2</v>
      </c>
    </row>
    <row r="100" spans="1:12" ht="17.25" customHeight="1" x14ac:dyDescent="0.2">
      <c r="A100" s="912"/>
      <c r="B100" s="913"/>
      <c r="C100" s="913"/>
      <c r="D100" s="913"/>
      <c r="E100" s="914"/>
      <c r="F100" s="925" t="s">
        <v>411</v>
      </c>
      <c r="G100" s="926"/>
      <c r="H100" s="927"/>
      <c r="I100" s="317">
        <v>1</v>
      </c>
      <c r="J100" s="921"/>
    </row>
    <row r="101" spans="1:12" ht="17.25" customHeight="1" x14ac:dyDescent="0.2">
      <c r="A101" s="915"/>
      <c r="B101" s="916"/>
      <c r="C101" s="916"/>
      <c r="D101" s="916"/>
      <c r="E101" s="917"/>
      <c r="F101" s="922" t="s">
        <v>81</v>
      </c>
      <c r="G101" s="923"/>
      <c r="H101" s="924"/>
      <c r="I101" s="318">
        <v>0</v>
      </c>
      <c r="J101" s="921"/>
    </row>
    <row r="102" spans="1:12" ht="17.25" customHeight="1" x14ac:dyDescent="0.2">
      <c r="A102" s="952" t="s">
        <v>577</v>
      </c>
      <c r="B102" s="953"/>
      <c r="C102" s="953"/>
      <c r="D102" s="953"/>
      <c r="E102" s="954"/>
      <c r="F102" s="946" t="str">
        <f>入力シート!E35</f>
        <v>３台以上</v>
      </c>
      <c r="G102" s="946"/>
      <c r="H102" s="946"/>
      <c r="I102" s="440">
        <v>1</v>
      </c>
      <c r="J102" s="929">
        <f>I102</f>
        <v>1</v>
      </c>
    </row>
    <row r="103" spans="1:12" ht="17.25" customHeight="1" x14ac:dyDescent="0.2">
      <c r="A103" s="955"/>
      <c r="B103" s="956"/>
      <c r="C103" s="956"/>
      <c r="D103" s="956"/>
      <c r="E103" s="957"/>
      <c r="F103" s="933" t="str">
        <f>入力シート!E36</f>
        <v>上記以外</v>
      </c>
      <c r="G103" s="933"/>
      <c r="H103" s="933"/>
      <c r="I103" s="441">
        <v>0</v>
      </c>
      <c r="J103" s="929"/>
    </row>
    <row r="104" spans="1:12" ht="17.25" hidden="1" customHeight="1" x14ac:dyDescent="0.2">
      <c r="A104" s="869"/>
      <c r="B104" s="870"/>
      <c r="C104" s="870"/>
      <c r="D104" s="870"/>
      <c r="E104" s="871"/>
      <c r="F104" s="934" t="s">
        <v>29</v>
      </c>
      <c r="G104" s="934"/>
      <c r="H104" s="934"/>
      <c r="I104" s="327">
        <v>1</v>
      </c>
      <c r="J104" s="1018">
        <f>I104</f>
        <v>1</v>
      </c>
      <c r="K104" s="409" t="s">
        <v>360</v>
      </c>
    </row>
    <row r="105" spans="1:12" ht="17.25" hidden="1" customHeight="1" x14ac:dyDescent="0.2">
      <c r="A105" s="875"/>
      <c r="B105" s="876"/>
      <c r="C105" s="876"/>
      <c r="D105" s="876"/>
      <c r="E105" s="877"/>
      <c r="F105" s="1019" t="s">
        <v>30</v>
      </c>
      <c r="G105" s="1019"/>
      <c r="H105" s="1019"/>
      <c r="I105" s="328">
        <v>0</v>
      </c>
      <c r="J105" s="1018"/>
      <c r="K105" s="409" t="s">
        <v>360</v>
      </c>
    </row>
    <row r="106" spans="1:12" ht="18" customHeight="1" x14ac:dyDescent="0.2">
      <c r="A106" s="1103" t="s">
        <v>578</v>
      </c>
      <c r="B106" s="1103"/>
      <c r="C106" s="1103"/>
      <c r="D106" s="1103"/>
      <c r="E106" s="1103"/>
      <c r="F106" s="1104" t="s">
        <v>336</v>
      </c>
      <c r="G106" s="1104"/>
      <c r="H106" s="1104"/>
      <c r="I106" s="612">
        <v>1</v>
      </c>
      <c r="J106" s="1105">
        <f>I106</f>
        <v>1</v>
      </c>
      <c r="K106" s="409" t="s">
        <v>360</v>
      </c>
      <c r="L106" s="159"/>
    </row>
    <row r="107" spans="1:12" ht="18" customHeight="1" x14ac:dyDescent="0.2">
      <c r="A107" s="1103"/>
      <c r="B107" s="1103"/>
      <c r="C107" s="1103"/>
      <c r="D107" s="1103"/>
      <c r="E107" s="1103"/>
      <c r="F107" s="1106" t="s">
        <v>81</v>
      </c>
      <c r="G107" s="1106"/>
      <c r="H107" s="1106"/>
      <c r="I107" s="610">
        <v>0</v>
      </c>
      <c r="J107" s="1105"/>
      <c r="K107" s="409" t="s">
        <v>360</v>
      </c>
      <c r="L107" s="159"/>
    </row>
    <row r="108" spans="1:12" ht="18" hidden="1" customHeight="1" x14ac:dyDescent="0.2">
      <c r="A108" s="869" t="s">
        <v>579</v>
      </c>
      <c r="B108" s="870"/>
      <c r="C108" s="870"/>
      <c r="D108" s="870"/>
      <c r="E108" s="871"/>
      <c r="F108" s="878" t="str">
        <f>入力シート!T69</f>
        <v>2名以上雇用</v>
      </c>
      <c r="G108" s="879"/>
      <c r="H108" s="880"/>
      <c r="I108" s="327">
        <v>1</v>
      </c>
      <c r="J108" s="881">
        <f>I108</f>
        <v>1</v>
      </c>
      <c r="K108" s="409" t="s">
        <v>318</v>
      </c>
    </row>
    <row r="109" spans="1:12" ht="18" hidden="1" customHeight="1" x14ac:dyDescent="0.2">
      <c r="A109" s="872"/>
      <c r="B109" s="873"/>
      <c r="C109" s="873"/>
      <c r="D109" s="873"/>
      <c r="E109" s="874"/>
      <c r="F109" s="882" t="str">
        <f>入力シート!T70</f>
        <v>1名雇用</v>
      </c>
      <c r="G109" s="883"/>
      <c r="H109" s="884"/>
      <c r="I109" s="329">
        <v>0.5</v>
      </c>
      <c r="J109" s="881"/>
      <c r="K109" s="409" t="s">
        <v>318</v>
      </c>
    </row>
    <row r="110" spans="1:12" ht="17.25" hidden="1" customHeight="1" x14ac:dyDescent="0.2">
      <c r="A110" s="875"/>
      <c r="B110" s="876"/>
      <c r="C110" s="876"/>
      <c r="D110" s="876"/>
      <c r="E110" s="877"/>
      <c r="F110" s="885" t="str">
        <f>入力シート!T71</f>
        <v>上記以外</v>
      </c>
      <c r="G110" s="886"/>
      <c r="H110" s="887"/>
      <c r="I110" s="328">
        <v>0</v>
      </c>
      <c r="J110" s="881"/>
      <c r="K110" s="409" t="s">
        <v>318</v>
      </c>
    </row>
    <row r="111" spans="1:12" ht="17.25" hidden="1" customHeight="1" x14ac:dyDescent="0.2">
      <c r="A111" s="869">
        <v>0</v>
      </c>
      <c r="B111" s="870"/>
      <c r="C111" s="870"/>
      <c r="D111" s="870"/>
      <c r="E111" s="871"/>
      <c r="F111" s="878">
        <f>入力シート!E69</f>
        <v>0</v>
      </c>
      <c r="G111" s="879"/>
      <c r="H111" s="880"/>
      <c r="I111" s="327">
        <v>1</v>
      </c>
      <c r="J111" s="881">
        <f>I111</f>
        <v>1</v>
      </c>
      <c r="K111" s="409" t="s">
        <v>361</v>
      </c>
    </row>
    <row r="112" spans="1:12" ht="17.25" hidden="1" customHeight="1" x14ac:dyDescent="0.2">
      <c r="A112" s="872"/>
      <c r="B112" s="873"/>
      <c r="C112" s="873"/>
      <c r="D112" s="873"/>
      <c r="E112" s="874"/>
      <c r="F112" s="882">
        <f>入力シート!E70</f>
        <v>0</v>
      </c>
      <c r="G112" s="883"/>
      <c r="H112" s="884"/>
      <c r="I112" s="329">
        <v>0.5</v>
      </c>
      <c r="J112" s="881"/>
      <c r="K112" s="409" t="s">
        <v>361</v>
      </c>
    </row>
    <row r="113" spans="1:12" ht="17.25" hidden="1" customHeight="1" x14ac:dyDescent="0.2">
      <c r="A113" s="875"/>
      <c r="B113" s="876"/>
      <c r="C113" s="876"/>
      <c r="D113" s="876"/>
      <c r="E113" s="877"/>
      <c r="F113" s="885">
        <f>入力シート!E71</f>
        <v>0</v>
      </c>
      <c r="G113" s="886"/>
      <c r="H113" s="887"/>
      <c r="I113" s="328">
        <v>0</v>
      </c>
      <c r="J113" s="881"/>
      <c r="K113" s="409" t="s">
        <v>361</v>
      </c>
    </row>
    <row r="114" spans="1:12" ht="18" hidden="1" customHeight="1" x14ac:dyDescent="0.2">
      <c r="A114" s="869" t="s">
        <v>580</v>
      </c>
      <c r="B114" s="870"/>
      <c r="C114" s="870"/>
      <c r="D114" s="870"/>
      <c r="E114" s="871"/>
      <c r="F114" s="878" t="str">
        <f>入力シート!U69</f>
        <v>活動実績あり</v>
      </c>
      <c r="G114" s="879"/>
      <c r="H114" s="880"/>
      <c r="I114" s="327">
        <v>1</v>
      </c>
      <c r="J114" s="881">
        <f>I114</f>
        <v>1</v>
      </c>
      <c r="K114" s="409" t="s">
        <v>361</v>
      </c>
      <c r="L114" s="159"/>
    </row>
    <row r="115" spans="1:12" ht="18" hidden="1" customHeight="1" x14ac:dyDescent="0.2">
      <c r="A115" s="872"/>
      <c r="B115" s="873"/>
      <c r="C115" s="873"/>
      <c r="D115" s="873"/>
      <c r="E115" s="874"/>
      <c r="F115" s="882" t="str">
        <f>入力シート!U70</f>
        <v>締結あり</v>
      </c>
      <c r="G115" s="883"/>
      <c r="H115" s="884"/>
      <c r="I115" s="329">
        <v>0.5</v>
      </c>
      <c r="J115" s="881"/>
      <c r="K115" s="409" t="s">
        <v>361</v>
      </c>
      <c r="L115" s="159"/>
    </row>
    <row r="116" spans="1:12" ht="18" hidden="1" customHeight="1" x14ac:dyDescent="0.2">
      <c r="A116" s="875"/>
      <c r="B116" s="876"/>
      <c r="C116" s="876"/>
      <c r="D116" s="876"/>
      <c r="E116" s="877"/>
      <c r="F116" s="885" t="str">
        <f>入力シート!U71</f>
        <v>上記以外</v>
      </c>
      <c r="G116" s="886"/>
      <c r="H116" s="887"/>
      <c r="I116" s="328">
        <v>0</v>
      </c>
      <c r="J116" s="881"/>
      <c r="K116" s="409" t="s">
        <v>361</v>
      </c>
      <c r="L116" s="159"/>
    </row>
    <row r="117" spans="1:12" ht="17.25" customHeight="1" x14ac:dyDescent="0.2">
      <c r="A117" s="1045" t="s">
        <v>581</v>
      </c>
      <c r="B117" s="1046"/>
      <c r="C117" s="1046"/>
      <c r="D117" s="1046"/>
      <c r="E117" s="1047"/>
      <c r="F117" s="931" t="s">
        <v>160</v>
      </c>
      <c r="G117" s="931"/>
      <c r="H117" s="931"/>
      <c r="I117" s="434">
        <v>1</v>
      </c>
      <c r="J117" s="928">
        <f>I117</f>
        <v>1</v>
      </c>
    </row>
    <row r="118" spans="1:12" ht="17.25" customHeight="1" x14ac:dyDescent="0.2">
      <c r="A118" s="1048"/>
      <c r="B118" s="1049"/>
      <c r="C118" s="1049"/>
      <c r="D118" s="1049"/>
      <c r="E118" s="1050"/>
      <c r="F118" s="930" t="s">
        <v>81</v>
      </c>
      <c r="G118" s="930"/>
      <c r="H118" s="930"/>
      <c r="I118" s="435">
        <v>0</v>
      </c>
      <c r="J118" s="929"/>
    </row>
    <row r="119" spans="1:12" ht="17.25" customHeight="1" x14ac:dyDescent="0.2">
      <c r="A119" s="909" t="s">
        <v>582</v>
      </c>
      <c r="B119" s="910"/>
      <c r="C119" s="910"/>
      <c r="D119" s="910"/>
      <c r="E119" s="911"/>
      <c r="F119" s="931" t="s">
        <v>17</v>
      </c>
      <c r="G119" s="931"/>
      <c r="H119" s="931"/>
      <c r="I119" s="436">
        <v>1</v>
      </c>
      <c r="J119" s="929">
        <f>I119</f>
        <v>1</v>
      </c>
    </row>
    <row r="120" spans="1:12" ht="17.25" customHeight="1" x14ac:dyDescent="0.2">
      <c r="A120" s="912"/>
      <c r="B120" s="913"/>
      <c r="C120" s="913"/>
      <c r="D120" s="913"/>
      <c r="E120" s="914"/>
      <c r="F120" s="932" t="s">
        <v>28</v>
      </c>
      <c r="G120" s="932"/>
      <c r="H120" s="932"/>
      <c r="I120" s="437">
        <v>0.5</v>
      </c>
      <c r="J120" s="929"/>
    </row>
    <row r="121" spans="1:12" ht="17.25" customHeight="1" x14ac:dyDescent="0.2">
      <c r="A121" s="915"/>
      <c r="B121" s="916"/>
      <c r="C121" s="916"/>
      <c r="D121" s="916"/>
      <c r="E121" s="917"/>
      <c r="F121" s="933" t="s">
        <v>81</v>
      </c>
      <c r="G121" s="933"/>
      <c r="H121" s="933"/>
      <c r="I121" s="438">
        <v>0</v>
      </c>
      <c r="J121" s="929"/>
    </row>
    <row r="122" spans="1:12" ht="17.25" customHeight="1" x14ac:dyDescent="0.2">
      <c r="A122" s="909" t="s">
        <v>583</v>
      </c>
      <c r="B122" s="910"/>
      <c r="C122" s="910"/>
      <c r="D122" s="910"/>
      <c r="E122" s="911"/>
      <c r="F122" s="946" t="s">
        <v>477</v>
      </c>
      <c r="G122" s="946"/>
      <c r="H122" s="946"/>
      <c r="I122" s="434">
        <v>1</v>
      </c>
      <c r="J122" s="928">
        <f>I122</f>
        <v>1</v>
      </c>
    </row>
    <row r="123" spans="1:12" ht="17.25" customHeight="1" x14ac:dyDescent="0.2">
      <c r="A123" s="915"/>
      <c r="B123" s="916"/>
      <c r="C123" s="916"/>
      <c r="D123" s="916"/>
      <c r="E123" s="917"/>
      <c r="F123" s="933" t="s">
        <v>389</v>
      </c>
      <c r="G123" s="933"/>
      <c r="H123" s="933"/>
      <c r="I123" s="435">
        <v>0</v>
      </c>
      <c r="J123" s="929"/>
    </row>
    <row r="124" spans="1:12" ht="17.25" customHeight="1" x14ac:dyDescent="0.2">
      <c r="A124" s="909" t="s">
        <v>584</v>
      </c>
      <c r="B124" s="910"/>
      <c r="C124" s="910"/>
      <c r="D124" s="910"/>
      <c r="E124" s="911"/>
      <c r="F124" s="946" t="s">
        <v>30</v>
      </c>
      <c r="G124" s="946"/>
      <c r="H124" s="946"/>
      <c r="I124" s="436">
        <v>0</v>
      </c>
      <c r="J124" s="929">
        <f>I124</f>
        <v>0</v>
      </c>
    </row>
    <row r="125" spans="1:12" ht="17.25" customHeight="1" x14ac:dyDescent="0.2">
      <c r="A125" s="915"/>
      <c r="B125" s="916"/>
      <c r="C125" s="916"/>
      <c r="D125" s="916"/>
      <c r="E125" s="917"/>
      <c r="F125" s="933" t="s">
        <v>29</v>
      </c>
      <c r="G125" s="933"/>
      <c r="H125" s="933"/>
      <c r="I125" s="439">
        <v>1</v>
      </c>
      <c r="J125" s="929"/>
    </row>
    <row r="126" spans="1:12" ht="16.2" customHeight="1" x14ac:dyDescent="0.2">
      <c r="A126" s="1016" t="s">
        <v>20</v>
      </c>
      <c r="B126" s="1016"/>
      <c r="C126" s="212"/>
      <c r="D126" s="212"/>
      <c r="E126" s="212"/>
      <c r="F126" s="212"/>
      <c r="G126" s="212"/>
      <c r="H126" s="212"/>
      <c r="I126" s="212"/>
      <c r="J126" s="212"/>
    </row>
    <row r="127" spans="1:12" ht="15" hidden="1" customHeight="1" x14ac:dyDescent="0.2">
      <c r="A127" s="176">
        <v>7</v>
      </c>
      <c r="B127" s="1017">
        <f>入力シート!E48</f>
        <v>0</v>
      </c>
      <c r="C127" s="1017"/>
      <c r="D127" s="1017"/>
      <c r="E127" s="1017"/>
      <c r="F127" s="1017"/>
      <c r="G127" s="1017"/>
      <c r="H127" s="1017"/>
      <c r="I127" s="1017"/>
      <c r="J127" s="1017"/>
      <c r="K127" s="409" t="s">
        <v>317</v>
      </c>
    </row>
    <row r="128" spans="1:12" ht="15" hidden="1" customHeight="1" x14ac:dyDescent="0.2">
      <c r="A128" s="176">
        <v>8</v>
      </c>
      <c r="B128" s="1017" t="s">
        <v>569</v>
      </c>
      <c r="C128" s="1017"/>
      <c r="D128" s="1017"/>
      <c r="E128" s="1017"/>
      <c r="F128" s="1017"/>
      <c r="G128" s="1017"/>
      <c r="H128" s="1017"/>
      <c r="I128" s="1017"/>
      <c r="J128" s="1017"/>
      <c r="K128" s="409" t="s">
        <v>317</v>
      </c>
    </row>
    <row r="129" spans="1:11" ht="15" hidden="1" customHeight="1" x14ac:dyDescent="0.2">
      <c r="A129" s="539"/>
      <c r="B129" s="1017"/>
      <c r="C129" s="1017"/>
      <c r="D129" s="1017"/>
      <c r="E129" s="1017"/>
      <c r="F129" s="1017"/>
      <c r="G129" s="1017"/>
      <c r="H129" s="1017"/>
      <c r="I129" s="1017"/>
      <c r="J129" s="1017"/>
      <c r="K129" s="409"/>
    </row>
    <row r="130" spans="1:11" x14ac:dyDescent="0.2">
      <c r="A130" s="611">
        <v>7</v>
      </c>
      <c r="B130" s="888" t="str">
        <f>入力シート!E51&amp;"
"&amp;入力シート!E52&amp;"
"&amp;入力シート!E53&amp;"
"&amp;入力シート!E54</f>
        <v>前年度(令和５年度）までに登録済又は協定締結済であれば加点し、前年度（令和５年度）に活動実績のある場合はさらに加点する。
災害に関する協力事業者の登録は、安城市災害緊急協力業者（工事）とする。
協定締結は、「災害時における協力に関する協定書（建設協力会）」、「災害時における復旧工事の協力に関する協定」および「災害時における応急対策の協力に関する協定書」とする。
活動実績は、協定等に基づき市が依頼した災害出動とする。</v>
      </c>
      <c r="C130" s="888"/>
      <c r="D130" s="888"/>
      <c r="E130" s="888"/>
      <c r="F130" s="888"/>
      <c r="G130" s="888"/>
      <c r="H130" s="888"/>
      <c r="I130" s="888"/>
      <c r="J130" s="888"/>
    </row>
    <row r="131" spans="1:11" x14ac:dyDescent="0.2">
      <c r="A131" s="595"/>
      <c r="B131" s="888"/>
      <c r="C131" s="888"/>
      <c r="D131" s="888"/>
      <c r="E131" s="888"/>
      <c r="F131" s="888"/>
      <c r="G131" s="888"/>
      <c r="H131" s="888"/>
      <c r="I131" s="888"/>
      <c r="J131" s="888"/>
    </row>
    <row r="132" spans="1:11" x14ac:dyDescent="0.2">
      <c r="A132" s="595"/>
      <c r="B132" s="888"/>
      <c r="C132" s="888"/>
      <c r="D132" s="888"/>
      <c r="E132" s="888"/>
      <c r="F132" s="888"/>
      <c r="G132" s="888"/>
      <c r="H132" s="888"/>
      <c r="I132" s="888"/>
      <c r="J132" s="888"/>
    </row>
    <row r="133" spans="1:11" x14ac:dyDescent="0.2">
      <c r="A133" s="595"/>
      <c r="B133" s="888"/>
      <c r="C133" s="888"/>
      <c r="D133" s="888"/>
      <c r="E133" s="888"/>
      <c r="F133" s="888"/>
      <c r="G133" s="888"/>
      <c r="H133" s="888"/>
      <c r="I133" s="888"/>
      <c r="J133" s="888"/>
    </row>
    <row r="134" spans="1:11" x14ac:dyDescent="0.2">
      <c r="A134" s="595"/>
      <c r="B134" s="888"/>
      <c r="C134" s="888"/>
      <c r="D134" s="888"/>
      <c r="E134" s="888"/>
      <c r="F134" s="888"/>
      <c r="G134" s="888"/>
      <c r="H134" s="888"/>
      <c r="I134" s="888"/>
      <c r="J134" s="888"/>
    </row>
    <row r="135" spans="1:11" x14ac:dyDescent="0.2">
      <c r="A135" s="595"/>
      <c r="B135" s="888"/>
      <c r="C135" s="888"/>
      <c r="D135" s="888"/>
      <c r="E135" s="888"/>
      <c r="F135" s="888"/>
      <c r="G135" s="888"/>
      <c r="H135" s="888"/>
      <c r="I135" s="888"/>
      <c r="J135" s="888"/>
    </row>
    <row r="136" spans="1:11" x14ac:dyDescent="0.2">
      <c r="A136" s="595"/>
      <c r="B136" s="888"/>
      <c r="C136" s="888"/>
      <c r="D136" s="888"/>
      <c r="E136" s="888"/>
      <c r="F136" s="888"/>
      <c r="G136" s="888"/>
      <c r="H136" s="888"/>
      <c r="I136" s="888"/>
      <c r="J136" s="888"/>
    </row>
    <row r="137" spans="1:11" s="160" customFormat="1" ht="21" customHeight="1" x14ac:dyDescent="0.45">
      <c r="A137" s="611">
        <v>8</v>
      </c>
      <c r="B137" s="899" t="str">
        <f>入力シート!E55</f>
        <v>自社保有又はリースを対象とし、経営事項審査における対象建設機械と同じとする。</v>
      </c>
      <c r="C137" s="899"/>
      <c r="D137" s="899"/>
      <c r="E137" s="899"/>
      <c r="F137" s="899"/>
      <c r="G137" s="899"/>
      <c r="H137" s="899"/>
      <c r="I137" s="899"/>
      <c r="J137" s="899"/>
    </row>
    <row r="138" spans="1:11" ht="21" hidden="1" customHeight="1" x14ac:dyDescent="0.2">
      <c r="A138" s="550"/>
      <c r="B138" s="898" t="str">
        <f>入力シート!E56</f>
        <v>安城市の発注する風水害、雪氷対策等の業務委託について、当該年度の受託ありの場合、加点する。</v>
      </c>
      <c r="C138" s="898"/>
      <c r="D138" s="898"/>
      <c r="E138" s="898"/>
      <c r="F138" s="898"/>
      <c r="G138" s="898"/>
      <c r="H138" s="898"/>
      <c r="I138" s="898"/>
      <c r="J138" s="898"/>
      <c r="K138" s="409" t="s">
        <v>360</v>
      </c>
    </row>
    <row r="139" spans="1:11" ht="27.75" customHeight="1" x14ac:dyDescent="0.2">
      <c r="A139" s="611">
        <v>9</v>
      </c>
      <c r="B139" s="1044" t="str">
        <f>入力シート!E56</f>
        <v>安城市の発注する風水害、雪氷対策等の業務委託について、当該年度の受託ありの場合、加点する。</v>
      </c>
      <c r="C139" s="1044"/>
      <c r="D139" s="1044"/>
      <c r="E139" s="1044"/>
      <c r="F139" s="1044"/>
      <c r="G139" s="1044"/>
      <c r="H139" s="1044"/>
      <c r="I139" s="1044"/>
      <c r="J139" s="1044"/>
      <c r="K139" s="409" t="s">
        <v>360</v>
      </c>
    </row>
    <row r="140" spans="1:11" s="160" customFormat="1" ht="33" hidden="1" customHeight="1" x14ac:dyDescent="0.45">
      <c r="A140" s="550">
        <v>9</v>
      </c>
      <c r="B140" s="898" t="s">
        <v>529</v>
      </c>
      <c r="C140" s="898"/>
      <c r="D140" s="898"/>
      <c r="E140" s="898"/>
      <c r="F140" s="898"/>
      <c r="G140" s="898"/>
      <c r="H140" s="898"/>
      <c r="I140" s="898"/>
      <c r="J140" s="898"/>
      <c r="K140" s="409" t="s">
        <v>318</v>
      </c>
    </row>
    <row r="141" spans="1:11" ht="16.350000000000001" hidden="1" customHeight="1" x14ac:dyDescent="0.2">
      <c r="A141" s="550"/>
      <c r="B141" s="898" t="str">
        <f>入力シート!E58</f>
        <v>前年度（令和５年度）の水道施設緊急修繕協定締結ありの場合、加点する。</v>
      </c>
      <c r="C141" s="897"/>
      <c r="D141" s="897"/>
      <c r="E141" s="897"/>
      <c r="F141" s="897"/>
      <c r="G141" s="897"/>
      <c r="H141" s="897"/>
      <c r="I141" s="897"/>
      <c r="J141" s="897"/>
      <c r="K141" s="409" t="s">
        <v>361</v>
      </c>
    </row>
    <row r="142" spans="1:11" ht="16.350000000000001" hidden="1" customHeight="1" x14ac:dyDescent="0.2">
      <c r="A142" s="550"/>
      <c r="B142" s="898" t="str">
        <f>入力シート!E59</f>
        <v>前年度（令和５年度）に協定に基づく依頼を５割以上実施した場合にはさらに加点する。</v>
      </c>
      <c r="C142" s="897"/>
      <c r="D142" s="897"/>
      <c r="E142" s="897"/>
      <c r="F142" s="897"/>
      <c r="G142" s="897"/>
      <c r="H142" s="897"/>
      <c r="I142" s="897"/>
      <c r="J142" s="897"/>
      <c r="K142" s="409" t="s">
        <v>361</v>
      </c>
    </row>
    <row r="143" spans="1:11" ht="16.350000000000001" hidden="1" customHeight="1" x14ac:dyDescent="0.2">
      <c r="A143" s="550">
        <v>9</v>
      </c>
      <c r="B143" s="898" t="str">
        <f>入力シート!E58</f>
        <v>前年度（令和５年度）の水道施設緊急修繕協定締結ありの場合、加点する。</v>
      </c>
      <c r="C143" s="898"/>
      <c r="D143" s="898"/>
      <c r="E143" s="898"/>
      <c r="F143" s="898"/>
      <c r="G143" s="898"/>
      <c r="H143" s="898"/>
      <c r="I143" s="898"/>
      <c r="J143" s="898"/>
      <c r="K143" s="409" t="s">
        <v>361</v>
      </c>
    </row>
    <row r="144" spans="1:11" ht="16.350000000000001" hidden="1" customHeight="1" x14ac:dyDescent="0.2">
      <c r="A144" s="550">
        <v>9</v>
      </c>
      <c r="B144" s="898" t="str">
        <f>入力シート!E59</f>
        <v>前年度（令和５年度）に協定に基づく依頼を５割以上実施した場合にはさらに加点する。</v>
      </c>
      <c r="C144" s="898"/>
      <c r="D144" s="898"/>
      <c r="E144" s="898"/>
      <c r="F144" s="898"/>
      <c r="G144" s="898"/>
      <c r="H144" s="898"/>
      <c r="I144" s="898"/>
      <c r="J144" s="898"/>
      <c r="K144" s="409" t="s">
        <v>361</v>
      </c>
    </row>
    <row r="145" spans="1:11" ht="18" customHeight="1" x14ac:dyDescent="0.2">
      <c r="A145" s="611">
        <v>10</v>
      </c>
      <c r="B145" s="888" t="str">
        <f>入力シート!E60&amp;"
"&amp;入力シート!E61</f>
        <v>法定雇用率とは、障害者の雇用の促進等に関する法律（昭和35年7月25日法律第123号。以下「雇用促進法」という。）第43条第2項に規定する「障害者雇用率」で前年度6月1日現在のものをさす。
雇用促進法で雇用を免除されている事業者については、実際に1人以上雇用していれば、加点する。</v>
      </c>
      <c r="C145" s="888"/>
      <c r="D145" s="888"/>
      <c r="E145" s="888"/>
      <c r="F145" s="888"/>
      <c r="G145" s="888"/>
      <c r="H145" s="888"/>
      <c r="I145" s="888"/>
      <c r="J145" s="888"/>
    </row>
    <row r="146" spans="1:11" ht="18" customHeight="1" x14ac:dyDescent="0.2">
      <c r="A146" s="595"/>
      <c r="B146" s="888"/>
      <c r="C146" s="888"/>
      <c r="D146" s="888"/>
      <c r="E146" s="888"/>
      <c r="F146" s="888"/>
      <c r="G146" s="888"/>
      <c r="H146" s="888"/>
      <c r="I146" s="888"/>
      <c r="J146" s="888"/>
    </row>
    <row r="147" spans="1:11" ht="18" customHeight="1" x14ac:dyDescent="0.2">
      <c r="A147" s="595"/>
      <c r="B147" s="897"/>
      <c r="C147" s="897"/>
      <c r="D147" s="897"/>
      <c r="E147" s="897"/>
      <c r="F147" s="897"/>
      <c r="G147" s="897"/>
      <c r="H147" s="897"/>
      <c r="I147" s="897"/>
      <c r="J147" s="897"/>
    </row>
    <row r="148" spans="1:11" ht="18" customHeight="1" x14ac:dyDescent="0.2">
      <c r="A148" s="613">
        <v>11</v>
      </c>
      <c r="B148" s="888" t="str">
        <f>入力シート!E62&amp;"
"&amp;入力シート!E63</f>
        <v>本支店が安城市に所在する事業者で、加算点申告表を提出する日の前日時点で名古屋保護観察所に協力雇用主として登録している場合に加点する。
雇用実績は、上記登録に加えて、同一人物を加算点申告表を提出する日の前日時点から過去1年の間に連続して3か月以上雇用期間（雇用期間の一部または全部が過去1年に含まれていること）があることについて、名古屋保護観察所が発行した「保護観察対象者の雇用に関する証明書」で確認できる場合にさらに加点する。</v>
      </c>
      <c r="C148" s="888"/>
      <c r="D148" s="888"/>
      <c r="E148" s="888"/>
      <c r="F148" s="888"/>
      <c r="G148" s="888"/>
      <c r="H148" s="888"/>
      <c r="I148" s="888"/>
      <c r="J148" s="888"/>
    </row>
    <row r="149" spans="1:11" ht="18" customHeight="1" x14ac:dyDescent="0.2">
      <c r="A149" s="602"/>
      <c r="B149" s="888"/>
      <c r="C149" s="888"/>
      <c r="D149" s="888"/>
      <c r="E149" s="888"/>
      <c r="F149" s="888"/>
      <c r="G149" s="888"/>
      <c r="H149" s="888"/>
      <c r="I149" s="888"/>
      <c r="J149" s="888"/>
    </row>
    <row r="150" spans="1:11" ht="18" customHeight="1" x14ac:dyDescent="0.2">
      <c r="A150" s="602"/>
      <c r="B150" s="888"/>
      <c r="C150" s="888"/>
      <c r="D150" s="888"/>
      <c r="E150" s="888"/>
      <c r="F150" s="888"/>
      <c r="G150" s="888"/>
      <c r="H150" s="888"/>
      <c r="I150" s="888"/>
      <c r="J150" s="888"/>
    </row>
    <row r="151" spans="1:11" ht="18" customHeight="1" x14ac:dyDescent="0.2">
      <c r="A151" s="602"/>
      <c r="B151" s="897"/>
      <c r="C151" s="897"/>
      <c r="D151" s="897"/>
      <c r="E151" s="897"/>
      <c r="F151" s="897"/>
      <c r="G151" s="897"/>
      <c r="H151" s="897"/>
      <c r="I151" s="897"/>
      <c r="J151" s="897"/>
    </row>
    <row r="152" spans="1:11" ht="18" customHeight="1" x14ac:dyDescent="0.2">
      <c r="A152" s="602"/>
      <c r="B152" s="897"/>
      <c r="C152" s="897"/>
      <c r="D152" s="897"/>
      <c r="E152" s="897"/>
      <c r="F152" s="897"/>
      <c r="G152" s="897"/>
      <c r="H152" s="897"/>
      <c r="I152" s="897"/>
      <c r="J152" s="897"/>
    </row>
    <row r="153" spans="1:11" ht="18" customHeight="1" x14ac:dyDescent="0.2">
      <c r="A153" s="611">
        <v>12</v>
      </c>
      <c r="B153" s="888" t="str">
        <f>入力シート!E64&amp;"
"&amp;入力シート!E65</f>
        <v>エコアクション２１又はＩＳＯ１４００１の取得があれば、加点する。
契約先となる本支店が認証されていること。</v>
      </c>
      <c r="C153" s="888"/>
      <c r="D153" s="888"/>
      <c r="E153" s="888"/>
      <c r="F153" s="888"/>
      <c r="G153" s="888"/>
      <c r="H153" s="888"/>
      <c r="I153" s="888"/>
      <c r="J153" s="888"/>
    </row>
    <row r="154" spans="1:11" ht="18" customHeight="1" x14ac:dyDescent="0.2">
      <c r="A154" s="551"/>
      <c r="B154" s="888"/>
      <c r="C154" s="888"/>
      <c r="D154" s="888"/>
      <c r="E154" s="888"/>
      <c r="F154" s="888"/>
      <c r="G154" s="888"/>
      <c r="H154" s="888"/>
      <c r="I154" s="888"/>
      <c r="J154" s="888"/>
    </row>
    <row r="155" spans="1:11" ht="18" customHeight="1" x14ac:dyDescent="0.2">
      <c r="A155" s="611">
        <v>13</v>
      </c>
      <c r="B155" s="959" t="str">
        <f>入力シート!E66</f>
        <v>令和3年4月1日から加算点申告表を提出する日の前日までに、安城市工事請負契約等に係る入札参加資格（一般・指名）停止要綱による停止措置のある場合は減点する。</v>
      </c>
      <c r="C155" s="959"/>
      <c r="D155" s="959"/>
      <c r="E155" s="959"/>
      <c r="F155" s="959"/>
      <c r="G155" s="959"/>
      <c r="H155" s="959"/>
      <c r="I155" s="959"/>
      <c r="J155" s="959"/>
    </row>
    <row r="156" spans="1:11" ht="18" customHeight="1" x14ac:dyDescent="0.2">
      <c r="A156" s="539"/>
      <c r="B156" s="959"/>
      <c r="C156" s="959"/>
      <c r="D156" s="959"/>
      <c r="E156" s="959"/>
      <c r="F156" s="959"/>
      <c r="G156" s="959"/>
      <c r="H156" s="959"/>
      <c r="I156" s="959"/>
      <c r="J156" s="959"/>
    </row>
    <row r="157" spans="1:11" s="160" customFormat="1" ht="21" x14ac:dyDescent="0.2">
      <c r="A157" s="210"/>
      <c r="B157" s="209"/>
      <c r="C157" s="209"/>
      <c r="D157" s="209"/>
      <c r="E157" s="209"/>
      <c r="F157" s="209"/>
      <c r="G157" s="209"/>
      <c r="H157" s="209"/>
      <c r="I157" s="209"/>
      <c r="J157" s="209"/>
      <c r="K157" s="540">
        <v>18</v>
      </c>
    </row>
    <row r="158" spans="1:11" ht="16.2" customHeight="1" x14ac:dyDescent="0.2">
      <c r="A158" s="213" t="s">
        <v>32</v>
      </c>
      <c r="B158" s="213"/>
      <c r="C158" s="213"/>
      <c r="D158" s="213"/>
      <c r="E158" s="213"/>
      <c r="F158" s="213"/>
      <c r="G158" s="213"/>
      <c r="H158" s="213"/>
      <c r="I158" s="213"/>
      <c r="J158" s="213"/>
      <c r="K158" s="570"/>
    </row>
    <row r="159" spans="1:11" ht="15.75" customHeight="1" x14ac:dyDescent="0.2">
      <c r="A159" s="214"/>
      <c r="B159" s="888" t="str">
        <f>入力シート!D97</f>
        <v>　提出された書類及び資料に対してヒアリングを行うことがある。ヒアリングを行う場合は、その場所、時間等について別途通知する。</v>
      </c>
      <c r="C159" s="888"/>
      <c r="D159" s="888"/>
      <c r="E159" s="888"/>
      <c r="F159" s="888"/>
      <c r="G159" s="888"/>
      <c r="H159" s="888"/>
      <c r="I159" s="888"/>
      <c r="J159" s="888"/>
      <c r="K159" s="570"/>
    </row>
    <row r="160" spans="1:11" ht="15.75" customHeight="1" x14ac:dyDescent="0.2">
      <c r="A160" s="214"/>
      <c r="B160" s="888"/>
      <c r="C160" s="888"/>
      <c r="D160" s="888"/>
      <c r="E160" s="888"/>
      <c r="F160" s="888"/>
      <c r="G160" s="888"/>
      <c r="H160" s="888"/>
      <c r="I160" s="888"/>
      <c r="J160" s="888"/>
      <c r="K160" s="570"/>
    </row>
    <row r="161" spans="1:12" ht="21" x14ac:dyDescent="0.2">
      <c r="A161" s="214"/>
      <c r="B161" s="215"/>
      <c r="C161" s="215"/>
      <c r="D161" s="215"/>
      <c r="E161" s="215"/>
      <c r="F161" s="215"/>
      <c r="G161" s="215"/>
      <c r="H161" s="215"/>
      <c r="I161" s="215"/>
      <c r="J161" s="215"/>
      <c r="K161" s="540">
        <v>18</v>
      </c>
    </row>
    <row r="162" spans="1:12" ht="16.2" customHeight="1" x14ac:dyDescent="0.2">
      <c r="A162" s="209" t="s">
        <v>33</v>
      </c>
      <c r="B162" s="209"/>
      <c r="C162" s="209"/>
      <c r="D162" s="209"/>
      <c r="E162" s="209"/>
      <c r="F162" s="209"/>
      <c r="G162" s="209"/>
      <c r="H162" s="209"/>
      <c r="I162" s="209"/>
      <c r="J162" s="209"/>
      <c r="K162" s="567">
        <v>14</v>
      </c>
    </row>
    <row r="163" spans="1:12" s="153" customFormat="1" ht="16.2" x14ac:dyDescent="0.2">
      <c r="A163" s="216">
        <v>-1</v>
      </c>
      <c r="B163" s="209" t="s">
        <v>145</v>
      </c>
      <c r="C163" s="209"/>
      <c r="D163" s="209"/>
      <c r="E163" s="209"/>
      <c r="F163" s="209"/>
      <c r="G163" s="209"/>
      <c r="H163" s="209"/>
      <c r="I163" s="209"/>
      <c r="J163" s="209"/>
      <c r="K163" s="567">
        <v>14</v>
      </c>
      <c r="L163" s="543"/>
    </row>
    <row r="164" spans="1:12" s="153" customFormat="1" ht="16.2" customHeight="1" x14ac:dyDescent="0.2">
      <c r="A164" s="209"/>
      <c r="B164" s="209" t="s">
        <v>154</v>
      </c>
      <c r="C164" s="209"/>
      <c r="D164" s="209"/>
      <c r="E164" s="209"/>
      <c r="F164" s="209"/>
      <c r="G164" s="209"/>
      <c r="H164" s="209"/>
      <c r="I164" s="209"/>
      <c r="J164" s="209"/>
      <c r="K164" s="571">
        <v>11</v>
      </c>
      <c r="L164" s="543"/>
    </row>
    <row r="165" spans="1:12" ht="16.2" customHeight="1" x14ac:dyDescent="0.2">
      <c r="A165" s="209"/>
      <c r="B165" s="209" t="s">
        <v>34</v>
      </c>
      <c r="C165" s="209"/>
      <c r="D165" s="209"/>
      <c r="E165" s="209"/>
      <c r="F165" s="209"/>
      <c r="G165" s="209"/>
      <c r="H165" s="209"/>
      <c r="I165" s="209"/>
      <c r="J165" s="209"/>
      <c r="K165" s="571">
        <v>11</v>
      </c>
    </row>
    <row r="166" spans="1:12" ht="16.2" customHeight="1" x14ac:dyDescent="0.2">
      <c r="A166" s="209"/>
      <c r="B166" s="209" t="s">
        <v>35</v>
      </c>
      <c r="C166" s="209"/>
      <c r="D166" s="209"/>
      <c r="E166" s="209"/>
      <c r="F166" s="209"/>
      <c r="G166" s="209"/>
      <c r="H166" s="209"/>
      <c r="I166" s="209"/>
      <c r="J166" s="209"/>
      <c r="K166" s="571">
        <v>11</v>
      </c>
    </row>
    <row r="167" spans="1:12" x14ac:dyDescent="0.2">
      <c r="A167" s="209"/>
      <c r="B167" s="209"/>
      <c r="C167" s="209"/>
      <c r="D167" s="209"/>
      <c r="E167" s="209"/>
      <c r="F167" s="209"/>
      <c r="G167" s="209"/>
      <c r="H167" s="209"/>
      <c r="I167" s="209"/>
      <c r="J167" s="217" t="s">
        <v>125</v>
      </c>
      <c r="K167" s="571">
        <v>11</v>
      </c>
    </row>
    <row r="168" spans="1:12" x14ac:dyDescent="0.2">
      <c r="A168" s="1027" t="s">
        <v>36</v>
      </c>
      <c r="B168" s="1027"/>
      <c r="C168" s="1027"/>
      <c r="D168" s="1027"/>
      <c r="E168" s="1027"/>
      <c r="F168" s="1027" t="s">
        <v>37</v>
      </c>
      <c r="G168" s="1027"/>
      <c r="H168" s="1027"/>
      <c r="I168" s="1027"/>
      <c r="J168" s="1027"/>
      <c r="K168" s="571">
        <v>11</v>
      </c>
    </row>
    <row r="169" spans="1:12" x14ac:dyDescent="0.2">
      <c r="A169" s="851">
        <v>1</v>
      </c>
      <c r="B169" s="1012" t="s">
        <v>466</v>
      </c>
      <c r="C169" s="964"/>
      <c r="D169" s="964"/>
      <c r="E169" s="965"/>
      <c r="F169" s="963" t="str">
        <f>入力シート!$D$240</f>
        <v>・工事実績を確認できるものの写し（工事実績情報システム（CORINS）竣工登録工事カルテの写し）</v>
      </c>
      <c r="G169" s="964"/>
      <c r="H169" s="964"/>
      <c r="I169" s="964"/>
      <c r="J169" s="965"/>
      <c r="K169" s="571">
        <v>11</v>
      </c>
    </row>
    <row r="170" spans="1:12" x14ac:dyDescent="0.2">
      <c r="A170" s="1025"/>
      <c r="B170" s="1041"/>
      <c r="C170" s="1042"/>
      <c r="D170" s="1042"/>
      <c r="E170" s="1043"/>
      <c r="F170" s="1038"/>
      <c r="G170" s="1039"/>
      <c r="H170" s="1039"/>
      <c r="I170" s="1039"/>
      <c r="J170" s="1040"/>
      <c r="K170" s="571">
        <v>11</v>
      </c>
    </row>
    <row r="171" spans="1:12" ht="13.2" customHeight="1" x14ac:dyDescent="0.2">
      <c r="A171" s="851">
        <v>2</v>
      </c>
      <c r="B171" s="1032" t="str">
        <f>入力シート!$D$149</f>
        <v>就労環境整備の取組</v>
      </c>
      <c r="C171" s="910"/>
      <c r="D171" s="910"/>
      <c r="E171" s="911"/>
      <c r="F171" s="960" t="str">
        <f>入力シート!$D$241</f>
        <v>・登録証の写し（愛知県ファミリー・フレンドリー企業登録）</v>
      </c>
      <c r="G171" s="961"/>
      <c r="H171" s="961"/>
      <c r="I171" s="961"/>
      <c r="J171" s="962"/>
      <c r="K171" s="571">
        <v>11</v>
      </c>
    </row>
    <row r="172" spans="1:12" ht="15" customHeight="1" x14ac:dyDescent="0.2">
      <c r="A172" s="852"/>
      <c r="B172" s="1033"/>
      <c r="C172" s="913"/>
      <c r="D172" s="913"/>
      <c r="E172" s="914"/>
      <c r="F172" s="865" t="str">
        <f>入力シート!$D$242</f>
        <v>・受理証明書の写し（女性の活躍促進宣言）（愛知県が発行したものに限る）</v>
      </c>
      <c r="G172" s="866"/>
      <c r="H172" s="866"/>
      <c r="I172" s="866"/>
      <c r="J172" s="867"/>
      <c r="K172" s="571">
        <v>11</v>
      </c>
    </row>
    <row r="173" spans="1:12" ht="15" customHeight="1" x14ac:dyDescent="0.2">
      <c r="A173" s="852"/>
      <c r="B173" s="1033"/>
      <c r="C173" s="913"/>
      <c r="D173" s="913"/>
      <c r="E173" s="914"/>
      <c r="F173" s="868"/>
      <c r="G173" s="866"/>
      <c r="H173" s="866"/>
      <c r="I173" s="866"/>
      <c r="J173" s="867"/>
      <c r="K173" s="571">
        <v>11</v>
      </c>
    </row>
    <row r="174" spans="1:12" ht="15" customHeight="1" x14ac:dyDescent="0.2">
      <c r="A174" s="853"/>
      <c r="B174" s="1034"/>
      <c r="C174" s="916"/>
      <c r="D174" s="916"/>
      <c r="E174" s="917"/>
      <c r="F174" s="1035" t="str">
        <f>入力シート!D243</f>
        <v>・認定証の写し（健康経営優良法人認定）</v>
      </c>
      <c r="G174" s="1036"/>
      <c r="H174" s="1036"/>
      <c r="I174" s="1036"/>
      <c r="J174" s="1037"/>
      <c r="K174" s="571"/>
    </row>
    <row r="175" spans="1:12" x14ac:dyDescent="0.2">
      <c r="A175" s="851">
        <v>3</v>
      </c>
      <c r="B175" s="1028" t="str">
        <f>入力シート!D150</f>
        <v>若年者雇用</v>
      </c>
      <c r="C175" s="1021"/>
      <c r="D175" s="1021"/>
      <c r="E175" s="1014"/>
      <c r="F175" s="963" t="str">
        <f>入力シート!$D$245</f>
        <v>・正規社員の生年月日と雇用開始日が確認できる資料（健康保険被保険者証等）の写し</v>
      </c>
      <c r="G175" s="964"/>
      <c r="H175" s="964"/>
      <c r="I175" s="964"/>
      <c r="J175" s="965"/>
      <c r="K175" s="571">
        <v>11</v>
      </c>
    </row>
    <row r="176" spans="1:12" x14ac:dyDescent="0.2">
      <c r="A176" s="1026"/>
      <c r="B176" s="1029"/>
      <c r="C176" s="1030"/>
      <c r="D176" s="1030"/>
      <c r="E176" s="1031"/>
      <c r="F176" s="966"/>
      <c r="G176" s="967"/>
      <c r="H176" s="967"/>
      <c r="I176" s="967"/>
      <c r="J176" s="968"/>
      <c r="K176" s="571">
        <v>11</v>
      </c>
    </row>
    <row r="177" spans="1:12" ht="13.5" customHeight="1" x14ac:dyDescent="0.2">
      <c r="A177" s="851">
        <v>4</v>
      </c>
      <c r="B177" s="900" t="str">
        <f>入力シート!$D$151</f>
        <v xml:space="preserve">若手技術者の育成 </v>
      </c>
      <c r="C177" s="900"/>
      <c r="D177" s="900"/>
      <c r="E177" s="901"/>
      <c r="F177" s="1014" t="str">
        <f>入力シート!$D$246</f>
        <v>・法令による合格証明書の写し又は免許証等の写し</v>
      </c>
      <c r="G177" s="1015"/>
      <c r="H177" s="1015"/>
      <c r="I177" s="1015"/>
      <c r="J177" s="1015"/>
      <c r="K177" s="571">
        <v>11</v>
      </c>
    </row>
    <row r="178" spans="1:12" ht="13.5" customHeight="1" x14ac:dyDescent="0.2">
      <c r="A178" s="852"/>
      <c r="B178" s="902"/>
      <c r="C178" s="902"/>
      <c r="D178" s="902"/>
      <c r="E178" s="903"/>
      <c r="F178" s="865" t="str">
        <f>入力シート!$D$247</f>
        <v>・正規社員の生年月日と雇用開始日が確認できる資料（健康保険被保険者証等）の写し</v>
      </c>
      <c r="G178" s="947"/>
      <c r="H178" s="947"/>
      <c r="I178" s="947"/>
      <c r="J178" s="948"/>
      <c r="K178" s="571">
        <v>11</v>
      </c>
    </row>
    <row r="179" spans="1:12" ht="13.5" customHeight="1" x14ac:dyDescent="0.2">
      <c r="A179" s="853"/>
      <c r="B179" s="904"/>
      <c r="C179" s="904"/>
      <c r="D179" s="904"/>
      <c r="E179" s="905"/>
      <c r="F179" s="949"/>
      <c r="G179" s="950"/>
      <c r="H179" s="950"/>
      <c r="I179" s="950"/>
      <c r="J179" s="951"/>
      <c r="K179" s="571">
        <v>11</v>
      </c>
    </row>
    <row r="180" spans="1:12" ht="13.5" customHeight="1" x14ac:dyDescent="0.2">
      <c r="A180" s="851" t="s">
        <v>439</v>
      </c>
      <c r="B180" s="1012" t="s">
        <v>467</v>
      </c>
      <c r="C180" s="964"/>
      <c r="D180" s="964"/>
      <c r="E180" s="965"/>
      <c r="F180" s="963" t="str">
        <f>入力シート!$D$240</f>
        <v>・工事実績を確認できるものの写し（工事実績情報システム（CORINS）竣工登録工事カルテの写し）</v>
      </c>
      <c r="G180" s="964"/>
      <c r="H180" s="964"/>
      <c r="I180" s="964"/>
      <c r="J180" s="965"/>
      <c r="K180" s="571">
        <v>11</v>
      </c>
    </row>
    <row r="181" spans="1:12" x14ac:dyDescent="0.2">
      <c r="A181" s="853"/>
      <c r="B181" s="1013"/>
      <c r="C181" s="950"/>
      <c r="D181" s="950"/>
      <c r="E181" s="951"/>
      <c r="F181" s="949"/>
      <c r="G181" s="950"/>
      <c r="H181" s="950"/>
      <c r="I181" s="950"/>
      <c r="J181" s="951"/>
      <c r="K181" s="571">
        <v>11</v>
      </c>
    </row>
    <row r="182" spans="1:12" s="559" customFormat="1" ht="11.25" customHeight="1" x14ac:dyDescent="0.15">
      <c r="A182" s="851" t="s">
        <v>440</v>
      </c>
      <c r="B182" s="1012" t="s">
        <v>468</v>
      </c>
      <c r="C182" s="964"/>
      <c r="D182" s="964"/>
      <c r="E182" s="965"/>
      <c r="F182" s="1020" t="s">
        <v>459</v>
      </c>
      <c r="G182" s="1021"/>
      <c r="H182" s="1021"/>
      <c r="I182" s="1021"/>
      <c r="J182" s="1014"/>
      <c r="K182" s="572">
        <v>9</v>
      </c>
      <c r="L182" s="558"/>
    </row>
    <row r="183" spans="1:12" s="559" customFormat="1" ht="11.25" customHeight="1" x14ac:dyDescent="0.15">
      <c r="A183" s="853"/>
      <c r="B183" s="1013"/>
      <c r="C183" s="950"/>
      <c r="D183" s="950"/>
      <c r="E183" s="951"/>
      <c r="F183" s="1022"/>
      <c r="G183" s="1023"/>
      <c r="H183" s="1023"/>
      <c r="I183" s="1023"/>
      <c r="J183" s="1024"/>
      <c r="K183" s="572">
        <v>9</v>
      </c>
      <c r="L183" s="558"/>
    </row>
    <row r="184" spans="1:12" ht="20.25" customHeight="1" x14ac:dyDescent="0.2">
      <c r="A184" s="851" t="s">
        <v>525</v>
      </c>
      <c r="B184" s="889" t="s">
        <v>524</v>
      </c>
      <c r="C184" s="890"/>
      <c r="D184" s="890"/>
      <c r="E184" s="891"/>
      <c r="F184" s="895" t="s">
        <v>534</v>
      </c>
      <c r="G184" s="890"/>
      <c r="H184" s="890"/>
      <c r="I184" s="890"/>
      <c r="J184" s="891"/>
      <c r="K184" s="572">
        <v>9</v>
      </c>
    </row>
    <row r="185" spans="1:12" ht="20.25" customHeight="1" x14ac:dyDescent="0.2">
      <c r="A185" s="853"/>
      <c r="B185" s="892"/>
      <c r="C185" s="893"/>
      <c r="D185" s="893"/>
      <c r="E185" s="894"/>
      <c r="F185" s="896"/>
      <c r="G185" s="893"/>
      <c r="H185" s="893"/>
      <c r="I185" s="893"/>
      <c r="J185" s="894"/>
      <c r="K185" s="572">
        <v>9</v>
      </c>
    </row>
    <row r="186" spans="1:12" ht="13.5" hidden="1" customHeight="1" x14ac:dyDescent="0.2">
      <c r="A186" s="977">
        <v>6</v>
      </c>
      <c r="B186" s="979" t="str">
        <f>入力シート!D154</f>
        <v>同工種工事の市内施工実績</v>
      </c>
      <c r="C186" s="936"/>
      <c r="D186" s="936"/>
      <c r="E186" s="937"/>
      <c r="F186" s="935" t="str">
        <f>入力シート!$D$240</f>
        <v>・工事実績を確認できるものの写し（工事実績情報システム（CORINS）竣工登録工事カルテの写し）</v>
      </c>
      <c r="G186" s="936"/>
      <c r="H186" s="936"/>
      <c r="I186" s="936"/>
      <c r="J186" s="937"/>
      <c r="K186" s="850" t="s">
        <v>317</v>
      </c>
    </row>
    <row r="187" spans="1:12" ht="13.5" hidden="1" customHeight="1" x14ac:dyDescent="0.2">
      <c r="A187" s="978"/>
      <c r="B187" s="980"/>
      <c r="C187" s="939"/>
      <c r="D187" s="939"/>
      <c r="E187" s="940"/>
      <c r="F187" s="938"/>
      <c r="G187" s="939"/>
      <c r="H187" s="939"/>
      <c r="I187" s="939"/>
      <c r="J187" s="940"/>
      <c r="K187" s="850"/>
    </row>
    <row r="188" spans="1:12" s="559" customFormat="1" ht="10.8" x14ac:dyDescent="0.15">
      <c r="A188" s="851">
        <v>6</v>
      </c>
      <c r="B188" s="985" t="str">
        <f>入力シート!D155</f>
        <v>建設機械の保有</v>
      </c>
      <c r="C188" s="972"/>
      <c r="D188" s="972"/>
      <c r="E188" s="973"/>
      <c r="F188" s="971" t="str">
        <f>入力シート!$D$256</f>
        <v>・最新の経営規模等評価結果通知書の写し</v>
      </c>
      <c r="G188" s="972"/>
      <c r="H188" s="972"/>
      <c r="I188" s="972"/>
      <c r="J188" s="973"/>
      <c r="K188" s="572">
        <v>9</v>
      </c>
      <c r="L188" s="558"/>
    </row>
    <row r="189" spans="1:12" s="559" customFormat="1" ht="10.8" x14ac:dyDescent="0.15">
      <c r="A189" s="853"/>
      <c r="B189" s="986"/>
      <c r="C189" s="983"/>
      <c r="D189" s="983"/>
      <c r="E189" s="984"/>
      <c r="F189" s="982"/>
      <c r="G189" s="983"/>
      <c r="H189" s="983"/>
      <c r="I189" s="983"/>
      <c r="J189" s="984"/>
      <c r="K189" s="572">
        <v>9</v>
      </c>
      <c r="L189" s="558"/>
    </row>
    <row r="190" spans="1:12" s="559" customFormat="1" ht="10.8" hidden="1" x14ac:dyDescent="0.15">
      <c r="A190" s="851">
        <f>A188+1</f>
        <v>7</v>
      </c>
      <c r="B190" s="979" t="str">
        <f>入力シート!D156</f>
        <v>被災建築物応急危険度判定士の雇用</v>
      </c>
      <c r="C190" s="987"/>
      <c r="D190" s="987"/>
      <c r="E190" s="988"/>
      <c r="F190" s="935" t="str">
        <f>入力シート!$D$249</f>
        <v>・愛知県被災建築物応急危険度判定士登録証の写し
・登録者が正規社員として確認できる資料（健康保険被保険者証等）の写し</v>
      </c>
      <c r="G190" s="987"/>
      <c r="H190" s="987"/>
      <c r="I190" s="987"/>
      <c r="J190" s="988"/>
      <c r="K190" s="572"/>
      <c r="L190" s="558"/>
    </row>
    <row r="191" spans="1:12" ht="13.5" hidden="1" customHeight="1" x14ac:dyDescent="0.2">
      <c r="A191" s="997"/>
      <c r="B191" s="995"/>
      <c r="C191" s="990"/>
      <c r="D191" s="990"/>
      <c r="E191" s="991"/>
      <c r="F191" s="989"/>
      <c r="G191" s="990"/>
      <c r="H191" s="990"/>
      <c r="I191" s="990"/>
      <c r="J191" s="991"/>
      <c r="K191" s="850" t="s">
        <v>318</v>
      </c>
    </row>
    <row r="192" spans="1:12" ht="13.5" hidden="1" customHeight="1" x14ac:dyDescent="0.2">
      <c r="A192" s="998"/>
      <c r="B192" s="996"/>
      <c r="C192" s="993"/>
      <c r="D192" s="993"/>
      <c r="E192" s="994"/>
      <c r="F192" s="992"/>
      <c r="G192" s="993"/>
      <c r="H192" s="993"/>
      <c r="I192" s="993"/>
      <c r="J192" s="994"/>
      <c r="K192" s="850"/>
    </row>
    <row r="193" spans="1:12" x14ac:dyDescent="0.2">
      <c r="A193" s="851">
        <v>7</v>
      </c>
      <c r="B193" s="854" t="str">
        <f>入力シート!$D$157</f>
        <v>障害者雇用の有無</v>
      </c>
      <c r="C193" s="855"/>
      <c r="D193" s="855"/>
      <c r="E193" s="856"/>
      <c r="F193" s="981" t="str">
        <f>入力シート!$D$250</f>
        <v>・障害者雇用者状況報告書の写し</v>
      </c>
      <c r="G193" s="855"/>
      <c r="H193" s="855"/>
      <c r="I193" s="855"/>
      <c r="J193" s="856"/>
      <c r="K193" s="571">
        <v>11</v>
      </c>
    </row>
    <row r="194" spans="1:12" s="153" customFormat="1" x14ac:dyDescent="0.2">
      <c r="A194" s="852"/>
      <c r="B194" s="857"/>
      <c r="C194" s="858"/>
      <c r="D194" s="858"/>
      <c r="E194" s="859"/>
      <c r="F194" s="863" t="str">
        <f>入力シート!$D$251</f>
        <v>・雇用促進法で雇用を免除されている事業者については、雇用が確認できるもの（健康保険被保険者証等）の写し及び障害者手帳の写し</v>
      </c>
      <c r="G194" s="858"/>
      <c r="H194" s="858"/>
      <c r="I194" s="858"/>
      <c r="J194" s="859"/>
      <c r="K194" s="571">
        <v>11</v>
      </c>
      <c r="L194" s="543"/>
    </row>
    <row r="195" spans="1:12" s="153" customFormat="1" x14ac:dyDescent="0.2">
      <c r="A195" s="852"/>
      <c r="B195" s="857"/>
      <c r="C195" s="858"/>
      <c r="D195" s="858"/>
      <c r="E195" s="859"/>
      <c r="F195" s="863"/>
      <c r="G195" s="858"/>
      <c r="H195" s="858"/>
      <c r="I195" s="858"/>
      <c r="J195" s="859"/>
      <c r="K195" s="571">
        <v>11</v>
      </c>
      <c r="L195" s="543"/>
    </row>
    <row r="196" spans="1:12" s="153" customFormat="1" x14ac:dyDescent="0.2">
      <c r="A196" s="853"/>
      <c r="B196" s="860"/>
      <c r="C196" s="861"/>
      <c r="D196" s="861"/>
      <c r="E196" s="862"/>
      <c r="F196" s="864"/>
      <c r="G196" s="861"/>
      <c r="H196" s="861"/>
      <c r="I196" s="861"/>
      <c r="J196" s="862"/>
      <c r="K196" s="571">
        <v>11</v>
      </c>
      <c r="L196" s="543"/>
    </row>
    <row r="197" spans="1:12" x14ac:dyDescent="0.2">
      <c r="A197" s="851">
        <f>A193+1</f>
        <v>8</v>
      </c>
      <c r="B197" s="985" t="str">
        <f>入力シート!$D$158</f>
        <v>更生保護における就労支援</v>
      </c>
      <c r="C197" s="972"/>
      <c r="D197" s="972"/>
      <c r="E197" s="973"/>
      <c r="F197" s="981" t="str">
        <f>入力シート!$D$252</f>
        <v>・雇用実績の場合は、「保護観察対象者等の雇用に関する証明書」の写し</v>
      </c>
      <c r="G197" s="855"/>
      <c r="H197" s="855"/>
      <c r="I197" s="855"/>
      <c r="J197" s="856"/>
      <c r="K197" s="571">
        <v>11</v>
      </c>
    </row>
    <row r="198" spans="1:12" x14ac:dyDescent="0.2">
      <c r="A198" s="852"/>
      <c r="B198" s="1001"/>
      <c r="C198" s="1002"/>
      <c r="D198" s="1002"/>
      <c r="E198" s="1003"/>
      <c r="F198" s="863"/>
      <c r="G198" s="858"/>
      <c r="H198" s="858"/>
      <c r="I198" s="858"/>
      <c r="J198" s="859"/>
      <c r="K198" s="571">
        <v>11</v>
      </c>
    </row>
    <row r="199" spans="1:12" x14ac:dyDescent="0.2">
      <c r="A199" s="852"/>
      <c r="B199" s="1001"/>
      <c r="C199" s="1002"/>
      <c r="D199" s="1002"/>
      <c r="E199" s="1003"/>
      <c r="F199" s="863" t="str">
        <f>入力シート!$D$253</f>
        <v>※安城市ホームページ「入札の広場＞総合評価競争入札」に掲載の様式を使用し名古屋保護観察所の証明を受けたものであること。</v>
      </c>
      <c r="G199" s="858"/>
      <c r="H199" s="858"/>
      <c r="I199" s="858"/>
      <c r="J199" s="859"/>
      <c r="K199" s="571">
        <v>11</v>
      </c>
    </row>
    <row r="200" spans="1:12" x14ac:dyDescent="0.2">
      <c r="A200" s="1010"/>
      <c r="B200" s="1004"/>
      <c r="C200" s="1005"/>
      <c r="D200" s="1005"/>
      <c r="E200" s="1006"/>
      <c r="F200" s="999"/>
      <c r="G200" s="1000"/>
      <c r="H200" s="1000"/>
      <c r="I200" s="1000"/>
      <c r="J200" s="867"/>
      <c r="K200" s="571">
        <v>11</v>
      </c>
    </row>
    <row r="201" spans="1:12" x14ac:dyDescent="0.2">
      <c r="A201" s="1011"/>
      <c r="B201" s="1007"/>
      <c r="C201" s="1008"/>
      <c r="D201" s="1008"/>
      <c r="E201" s="1009"/>
      <c r="F201" s="974"/>
      <c r="G201" s="975"/>
      <c r="H201" s="975"/>
      <c r="I201" s="975"/>
      <c r="J201" s="976"/>
      <c r="K201" s="571">
        <v>11</v>
      </c>
    </row>
    <row r="202" spans="1:12" s="559" customFormat="1" ht="10.8" x14ac:dyDescent="0.15">
      <c r="A202" s="851">
        <f>A197+1</f>
        <v>9</v>
      </c>
      <c r="B202" s="855" t="str">
        <f>入力シート!$D$159</f>
        <v>環境配慮の取組</v>
      </c>
      <c r="C202" s="855"/>
      <c r="D202" s="855"/>
      <c r="E202" s="856"/>
      <c r="F202" s="971" t="str">
        <f>入力シート!$D$254</f>
        <v>・エコアクション２１又はＩＳＯ１４００１の登録証の写し</v>
      </c>
      <c r="G202" s="972"/>
      <c r="H202" s="972"/>
      <c r="I202" s="972"/>
      <c r="J202" s="973"/>
      <c r="K202" s="572">
        <v>9</v>
      </c>
      <c r="L202" s="558"/>
    </row>
    <row r="203" spans="1:12" s="559" customFormat="1" ht="15" customHeight="1" x14ac:dyDescent="0.15">
      <c r="A203" s="853"/>
      <c r="B203" s="969"/>
      <c r="C203" s="969"/>
      <c r="D203" s="969"/>
      <c r="E203" s="970"/>
      <c r="F203" s="974"/>
      <c r="G203" s="975"/>
      <c r="H203" s="975"/>
      <c r="I203" s="975"/>
      <c r="J203" s="976"/>
      <c r="K203" s="572">
        <v>9</v>
      </c>
      <c r="L203" s="558"/>
    </row>
    <row r="204" spans="1:12" s="562" customFormat="1" ht="8.4" x14ac:dyDescent="0.15">
      <c r="A204" s="560"/>
      <c r="B204" s="561"/>
      <c r="C204" s="561"/>
      <c r="D204" s="561"/>
      <c r="E204" s="561"/>
      <c r="F204" s="561"/>
      <c r="G204" s="561"/>
      <c r="H204" s="561"/>
      <c r="I204" s="561"/>
      <c r="J204" s="561"/>
      <c r="K204" s="573">
        <v>6</v>
      </c>
      <c r="L204" s="557"/>
    </row>
    <row r="205" spans="1:12" x14ac:dyDescent="0.2">
      <c r="A205" s="218">
        <v>-2</v>
      </c>
      <c r="B205" s="958" t="str">
        <f>入力シート!D98&amp;"
"&amp;入力シート!D99&amp;"
"&amp;入力シート!D100</f>
        <v>加算点は、安城市データ、加算点申告表及び事後審査に必要な書類に基づき2（1）～（3）評価項目及び評価基準で審査する。事後審査に必要な書類の記載内容が事実と違っていた場合や記載漏れがあった場合は、書類の再提出は認めない。かつ、加算点の対象とならない。事後審査に係る書類の審査にあたり、入札者の申告した加算点が本市の審査した加算点より過大となる評価項目がある場合は、ペナルティーとしてその評価項目について審査した加算点から次の計算式により減点を行う。
減点＝入札者が申告した加算点－審査した加算点
また、入札者の申告した加算点が本市の審査した加算点より過小となる評価項目がある場合でも、その評価項目の加算点の見直しは行わない。</v>
      </c>
      <c r="C205" s="958"/>
      <c r="D205" s="958"/>
      <c r="E205" s="958"/>
      <c r="F205" s="958"/>
      <c r="G205" s="958"/>
      <c r="H205" s="958"/>
      <c r="I205" s="958"/>
      <c r="J205" s="958"/>
      <c r="K205" s="571">
        <v>11</v>
      </c>
    </row>
    <row r="206" spans="1:12" x14ac:dyDescent="0.2">
      <c r="A206" s="218"/>
      <c r="B206" s="958"/>
      <c r="C206" s="958"/>
      <c r="D206" s="958"/>
      <c r="E206" s="958"/>
      <c r="F206" s="958"/>
      <c r="G206" s="958"/>
      <c r="H206" s="958"/>
      <c r="I206" s="958"/>
      <c r="J206" s="958"/>
      <c r="K206" s="571">
        <v>11</v>
      </c>
    </row>
    <row r="207" spans="1:12" x14ac:dyDescent="0.2">
      <c r="A207" s="218"/>
      <c r="B207" s="958"/>
      <c r="C207" s="958"/>
      <c r="D207" s="958"/>
      <c r="E207" s="958"/>
      <c r="F207" s="958"/>
      <c r="G207" s="958"/>
      <c r="H207" s="958"/>
      <c r="I207" s="958"/>
      <c r="J207" s="958"/>
      <c r="K207" s="571">
        <v>11</v>
      </c>
    </row>
    <row r="208" spans="1:12" x14ac:dyDescent="0.2">
      <c r="A208" s="218"/>
      <c r="B208" s="958"/>
      <c r="C208" s="958"/>
      <c r="D208" s="958"/>
      <c r="E208" s="958"/>
      <c r="F208" s="958"/>
      <c r="G208" s="958"/>
      <c r="H208" s="958"/>
      <c r="I208" s="958"/>
      <c r="J208" s="958"/>
      <c r="K208" s="571">
        <v>11</v>
      </c>
    </row>
    <row r="209" spans="1:12" x14ac:dyDescent="0.2">
      <c r="A209" s="218"/>
      <c r="B209" s="958"/>
      <c r="C209" s="958"/>
      <c r="D209" s="958"/>
      <c r="E209" s="958"/>
      <c r="F209" s="958"/>
      <c r="G209" s="958"/>
      <c r="H209" s="958"/>
      <c r="I209" s="958"/>
      <c r="J209" s="958"/>
      <c r="K209" s="571">
        <v>11</v>
      </c>
    </row>
    <row r="210" spans="1:12" x14ac:dyDescent="0.2">
      <c r="A210" s="218"/>
      <c r="B210" s="958"/>
      <c r="C210" s="958"/>
      <c r="D210" s="958"/>
      <c r="E210" s="958"/>
      <c r="F210" s="958"/>
      <c r="G210" s="958"/>
      <c r="H210" s="958"/>
      <c r="I210" s="958"/>
      <c r="J210" s="958"/>
      <c r="K210" s="571">
        <v>11</v>
      </c>
    </row>
    <row r="211" spans="1:12" x14ac:dyDescent="0.2">
      <c r="A211" s="218"/>
      <c r="B211" s="958"/>
      <c r="C211" s="958"/>
      <c r="D211" s="958"/>
      <c r="E211" s="958"/>
      <c r="F211" s="958"/>
      <c r="G211" s="958"/>
      <c r="H211" s="958"/>
      <c r="I211" s="958"/>
      <c r="J211" s="958"/>
      <c r="K211" s="571">
        <v>11</v>
      </c>
    </row>
    <row r="212" spans="1:12" ht="19.8" customHeight="1" x14ac:dyDescent="0.2">
      <c r="A212" s="218"/>
      <c r="B212" s="958"/>
      <c r="C212" s="958"/>
      <c r="D212" s="958"/>
      <c r="E212" s="958"/>
      <c r="F212" s="958"/>
      <c r="G212" s="958"/>
      <c r="H212" s="958"/>
      <c r="I212" s="958"/>
      <c r="J212" s="958"/>
      <c r="K212" s="571">
        <v>11</v>
      </c>
    </row>
    <row r="213" spans="1:12" x14ac:dyDescent="0.2">
      <c r="A213" s="218">
        <v>-3</v>
      </c>
      <c r="B213" s="888" t="str">
        <f>入力シート!D101</f>
        <v>入札参加申請書に記載された加算点対象技術者の変更については、病気、死亡、退職その他やむを得ない理由がある場合以外は認めない。</v>
      </c>
      <c r="C213" s="888"/>
      <c r="D213" s="888"/>
      <c r="E213" s="888"/>
      <c r="F213" s="888"/>
      <c r="G213" s="888"/>
      <c r="H213" s="888"/>
      <c r="I213" s="888"/>
      <c r="J213" s="888"/>
      <c r="K213" s="571">
        <v>11</v>
      </c>
    </row>
    <row r="214" spans="1:12" x14ac:dyDescent="0.2">
      <c r="A214" s="218"/>
      <c r="B214" s="888"/>
      <c r="C214" s="888"/>
      <c r="D214" s="888"/>
      <c r="E214" s="888"/>
      <c r="F214" s="888"/>
      <c r="G214" s="888"/>
      <c r="H214" s="888"/>
      <c r="I214" s="888"/>
      <c r="J214" s="888"/>
      <c r="K214" s="571">
        <v>11</v>
      </c>
    </row>
    <row r="215" spans="1:12" s="566" customFormat="1" ht="5.4" x14ac:dyDescent="0.15">
      <c r="A215" s="563"/>
      <c r="B215" s="564"/>
      <c r="C215" s="564"/>
      <c r="D215" s="564"/>
      <c r="E215" s="564"/>
      <c r="F215" s="564"/>
      <c r="G215" s="564"/>
      <c r="H215" s="564"/>
      <c r="I215" s="564"/>
      <c r="J215" s="564"/>
      <c r="K215" s="574">
        <v>3</v>
      </c>
      <c r="L215" s="565"/>
    </row>
    <row r="216" spans="1:12" s="156" customFormat="1" ht="13.2" customHeight="1" x14ac:dyDescent="0.2">
      <c r="A216" s="219">
        <v>-4</v>
      </c>
      <c r="B216" s="888" t="str">
        <f>入力シート!D102</f>
        <v>本工事の総合評価競争入札は、標準点（発注者が設定している入札条件を全て満たしている場合に付与する点数）に加算点（評価項目に対する点数）を加え、これを入札価格で除した後1,000,000を乗じた数値（以下「評価値」という。）の最も高い者を落札者とする除算方式とする。ただし、入札参加者の入札価格が低入札調査基準価格を下回る場合は、評価値の算出式において入札価格を低入札調査基準価格に置き換えて評価値を算定する。また、評価値の最も高い者が２者以上ある場合は、くじ引きにより落札者を決定する。失格基準価格を下回った額で入札した者の評価値の算定はしないものとする。なお、本工事の総合評価競争入札における標準点は100点とする。</v>
      </c>
      <c r="C216" s="888"/>
      <c r="D216" s="888"/>
      <c r="E216" s="888"/>
      <c r="F216" s="888"/>
      <c r="G216" s="888"/>
      <c r="H216" s="888"/>
      <c r="I216" s="888"/>
      <c r="J216" s="888"/>
      <c r="K216" s="571">
        <v>11</v>
      </c>
      <c r="L216" s="544"/>
    </row>
    <row r="217" spans="1:12" s="156" customFormat="1" x14ac:dyDescent="0.2">
      <c r="A217" s="219"/>
      <c r="B217" s="888"/>
      <c r="C217" s="888"/>
      <c r="D217" s="888"/>
      <c r="E217" s="888"/>
      <c r="F217" s="888"/>
      <c r="G217" s="888"/>
      <c r="H217" s="888"/>
      <c r="I217" s="888"/>
      <c r="J217" s="888"/>
      <c r="K217" s="571">
        <v>11</v>
      </c>
      <c r="L217" s="544"/>
    </row>
    <row r="218" spans="1:12" s="156" customFormat="1" x14ac:dyDescent="0.2">
      <c r="A218" s="219"/>
      <c r="B218" s="888"/>
      <c r="C218" s="888"/>
      <c r="D218" s="888"/>
      <c r="E218" s="888"/>
      <c r="F218" s="888"/>
      <c r="G218" s="888"/>
      <c r="H218" s="888"/>
      <c r="I218" s="888"/>
      <c r="J218" s="888"/>
      <c r="K218" s="571">
        <v>11</v>
      </c>
      <c r="L218" s="544"/>
    </row>
    <row r="219" spans="1:12" s="156" customFormat="1" x14ac:dyDescent="0.2">
      <c r="A219" s="219"/>
      <c r="B219" s="888"/>
      <c r="C219" s="888"/>
      <c r="D219" s="888"/>
      <c r="E219" s="888"/>
      <c r="F219" s="888"/>
      <c r="G219" s="888"/>
      <c r="H219" s="888"/>
      <c r="I219" s="888"/>
      <c r="J219" s="888"/>
      <c r="K219" s="571">
        <v>11</v>
      </c>
      <c r="L219" s="544"/>
    </row>
    <row r="220" spans="1:12" s="156" customFormat="1" x14ac:dyDescent="0.2">
      <c r="A220" s="219"/>
      <c r="B220" s="888"/>
      <c r="C220" s="888"/>
      <c r="D220" s="888"/>
      <c r="E220" s="888"/>
      <c r="F220" s="888"/>
      <c r="G220" s="888"/>
      <c r="H220" s="888"/>
      <c r="I220" s="888"/>
      <c r="J220" s="888"/>
      <c r="K220" s="571">
        <v>11</v>
      </c>
      <c r="L220" s="544"/>
    </row>
    <row r="221" spans="1:12" s="156" customFormat="1" x14ac:dyDescent="0.2">
      <c r="A221" s="219"/>
      <c r="B221" s="888"/>
      <c r="C221" s="888"/>
      <c r="D221" s="888"/>
      <c r="E221" s="888"/>
      <c r="F221" s="888"/>
      <c r="G221" s="888"/>
      <c r="H221" s="888"/>
      <c r="I221" s="888"/>
      <c r="J221" s="888"/>
      <c r="K221" s="571">
        <v>11</v>
      </c>
      <c r="L221" s="544"/>
    </row>
    <row r="222" spans="1:12" s="156" customFormat="1" x14ac:dyDescent="0.2">
      <c r="A222" s="219"/>
      <c r="B222" s="888"/>
      <c r="C222" s="888"/>
      <c r="D222" s="888"/>
      <c r="E222" s="888"/>
      <c r="F222" s="888"/>
      <c r="G222" s="888"/>
      <c r="H222" s="888"/>
      <c r="I222" s="888"/>
      <c r="J222" s="888"/>
      <c r="K222" s="571"/>
      <c r="L222" s="544"/>
    </row>
    <row r="223" spans="1:12" ht="13.2" customHeight="1" x14ac:dyDescent="0.2">
      <c r="A223" s="218"/>
      <c r="B223" s="888" t="str">
        <f>入力シート!D103</f>
        <v>評価値＝｛（標準点＋加算点）／入札価格（入札価格が低入札調査基準価格を下回る場合、低入札調査基準価格）｝×1,000,000</v>
      </c>
      <c r="C223" s="888"/>
      <c r="D223" s="888"/>
      <c r="E223" s="888"/>
      <c r="F223" s="888"/>
      <c r="G223" s="888"/>
      <c r="H223" s="888"/>
      <c r="I223" s="888"/>
      <c r="J223" s="888"/>
      <c r="K223" s="571">
        <v>11</v>
      </c>
    </row>
    <row r="224" spans="1:12" x14ac:dyDescent="0.2">
      <c r="A224" s="218"/>
      <c r="B224" s="888"/>
      <c r="C224" s="888"/>
      <c r="D224" s="888"/>
      <c r="E224" s="888"/>
      <c r="F224" s="888"/>
      <c r="G224" s="888"/>
      <c r="H224" s="888"/>
      <c r="I224" s="888"/>
      <c r="J224" s="888"/>
      <c r="K224" s="571"/>
    </row>
    <row r="225" spans="1:12" s="153" customFormat="1" x14ac:dyDescent="0.2">
      <c r="A225" s="159"/>
      <c r="B225" s="159"/>
      <c r="C225" s="159"/>
      <c r="D225" s="159"/>
      <c r="E225" s="159"/>
      <c r="F225" s="159"/>
      <c r="G225" s="159"/>
      <c r="H225" s="159"/>
      <c r="I225" s="159"/>
      <c r="J225" s="159"/>
      <c r="K225" s="543"/>
      <c r="L225" s="543"/>
    </row>
    <row r="226" spans="1:12" ht="39" hidden="1" customHeight="1" x14ac:dyDescent="0.2">
      <c r="A226" s="491" t="s">
        <v>372</v>
      </c>
    </row>
  </sheetData>
  <mergeCells count="226">
    <mergeCell ref="B216:J222"/>
    <mergeCell ref="B223:J224"/>
    <mergeCell ref="M32:R33"/>
    <mergeCell ref="A75:C77"/>
    <mergeCell ref="D75:F77"/>
    <mergeCell ref="A82:C84"/>
    <mergeCell ref="D82:F84"/>
    <mergeCell ref="G82:H82"/>
    <mergeCell ref="J82:J84"/>
    <mergeCell ref="G83:H83"/>
    <mergeCell ref="G84:H84"/>
    <mergeCell ref="B64:J68"/>
    <mergeCell ref="G43:H43"/>
    <mergeCell ref="G42:H42"/>
    <mergeCell ref="A48:B48"/>
    <mergeCell ref="J36:J39"/>
    <mergeCell ref="J40:J42"/>
    <mergeCell ref="J43:J44"/>
    <mergeCell ref="J45:J47"/>
    <mergeCell ref="G39:H39"/>
    <mergeCell ref="G41:H41"/>
    <mergeCell ref="G40:H40"/>
    <mergeCell ref="B56:J59"/>
    <mergeCell ref="G35:H35"/>
    <mergeCell ref="B21:J21"/>
    <mergeCell ref="A106:E107"/>
    <mergeCell ref="F106:H106"/>
    <mergeCell ref="J106:J107"/>
    <mergeCell ref="F107:H107"/>
    <mergeCell ref="G70:H70"/>
    <mergeCell ref="A71:C74"/>
    <mergeCell ref="J78:J79"/>
    <mergeCell ref="J80:J81"/>
    <mergeCell ref="J75:J77"/>
    <mergeCell ref="G81:H81"/>
    <mergeCell ref="G80:H80"/>
    <mergeCell ref="G79:H79"/>
    <mergeCell ref="G78:H78"/>
    <mergeCell ref="G77:H77"/>
    <mergeCell ref="G76:H76"/>
    <mergeCell ref="G75:H75"/>
    <mergeCell ref="A78:C79"/>
    <mergeCell ref="G36:H36"/>
    <mergeCell ref="G37:H37"/>
    <mergeCell ref="G38:H38"/>
    <mergeCell ref="A24:F24"/>
    <mergeCell ref="B49:J52"/>
    <mergeCell ref="D36:F39"/>
    <mergeCell ref="D25:F28"/>
    <mergeCell ref="D29:F31"/>
    <mergeCell ref="D40:F42"/>
    <mergeCell ref="D43:F44"/>
    <mergeCell ref="D45:F47"/>
    <mergeCell ref="J34:J35"/>
    <mergeCell ref="A40:C42"/>
    <mergeCell ref="G45:H45"/>
    <mergeCell ref="D34:F35"/>
    <mergeCell ref="A45:C47"/>
    <mergeCell ref="A43:C44"/>
    <mergeCell ref="A34:C35"/>
    <mergeCell ref="G47:H47"/>
    <mergeCell ref="G46:H46"/>
    <mergeCell ref="G44:H44"/>
    <mergeCell ref="A36:C39"/>
    <mergeCell ref="G34:H34"/>
    <mergeCell ref="G32:H32"/>
    <mergeCell ref="A2:J3"/>
    <mergeCell ref="A5:J6"/>
    <mergeCell ref="D8:J8"/>
    <mergeCell ref="D9:J9"/>
    <mergeCell ref="D10:J10"/>
    <mergeCell ref="D11:J11"/>
    <mergeCell ref="J32:J33"/>
    <mergeCell ref="D12:F12"/>
    <mergeCell ref="D13:J13"/>
    <mergeCell ref="B14:J15"/>
    <mergeCell ref="J29:J31"/>
    <mergeCell ref="G31:H31"/>
    <mergeCell ref="G30:H30"/>
    <mergeCell ref="G29:H29"/>
    <mergeCell ref="G28:H28"/>
    <mergeCell ref="J25:J28"/>
    <mergeCell ref="A29:C31"/>
    <mergeCell ref="A25:C28"/>
    <mergeCell ref="A32:F33"/>
    <mergeCell ref="G24:H24"/>
    <mergeCell ref="G27:H27"/>
    <mergeCell ref="G26:H26"/>
    <mergeCell ref="G25:H25"/>
    <mergeCell ref="G33:H33"/>
    <mergeCell ref="B60:J63"/>
    <mergeCell ref="A94:E94"/>
    <mergeCell ref="F94:H94"/>
    <mergeCell ref="A95:E96"/>
    <mergeCell ref="F95:H95"/>
    <mergeCell ref="J95:J96"/>
    <mergeCell ref="F96:H96"/>
    <mergeCell ref="J71:J74"/>
    <mergeCell ref="G74:H74"/>
    <mergeCell ref="G73:H73"/>
    <mergeCell ref="G72:H72"/>
    <mergeCell ref="G71:H71"/>
    <mergeCell ref="A85:B85"/>
    <mergeCell ref="B86:J92"/>
    <mergeCell ref="A80:C81"/>
    <mergeCell ref="D80:F81"/>
    <mergeCell ref="D78:F79"/>
    <mergeCell ref="F124:H124"/>
    <mergeCell ref="J124:J125"/>
    <mergeCell ref="F125:H125"/>
    <mergeCell ref="A122:E123"/>
    <mergeCell ref="F123:H123"/>
    <mergeCell ref="B148:J152"/>
    <mergeCell ref="A117:E118"/>
    <mergeCell ref="D71:F74"/>
    <mergeCell ref="A70:F70"/>
    <mergeCell ref="B213:J214"/>
    <mergeCell ref="J104:J105"/>
    <mergeCell ref="F105:H105"/>
    <mergeCell ref="A108:E110"/>
    <mergeCell ref="F108:H108"/>
    <mergeCell ref="J108:J110"/>
    <mergeCell ref="F109:H109"/>
    <mergeCell ref="F110:H110"/>
    <mergeCell ref="A182:A183"/>
    <mergeCell ref="F182:J183"/>
    <mergeCell ref="B182:E183"/>
    <mergeCell ref="B159:J160"/>
    <mergeCell ref="A169:A170"/>
    <mergeCell ref="A175:A176"/>
    <mergeCell ref="A180:A181"/>
    <mergeCell ref="A177:A179"/>
    <mergeCell ref="A168:E168"/>
    <mergeCell ref="F122:H122"/>
    <mergeCell ref="J122:J123"/>
    <mergeCell ref="F117:H117"/>
    <mergeCell ref="B175:E176"/>
    <mergeCell ref="A171:A174"/>
    <mergeCell ref="B171:E174"/>
    <mergeCell ref="F174:J174"/>
    <mergeCell ref="B205:J212"/>
    <mergeCell ref="B155:J156"/>
    <mergeCell ref="A202:A203"/>
    <mergeCell ref="F171:J171"/>
    <mergeCell ref="F175:J176"/>
    <mergeCell ref="B202:E203"/>
    <mergeCell ref="F202:J203"/>
    <mergeCell ref="A186:A187"/>
    <mergeCell ref="B186:E187"/>
    <mergeCell ref="F186:J187"/>
    <mergeCell ref="A188:A189"/>
    <mergeCell ref="F197:J198"/>
    <mergeCell ref="F193:J193"/>
    <mergeCell ref="F188:J189"/>
    <mergeCell ref="B188:E189"/>
    <mergeCell ref="F190:J192"/>
    <mergeCell ref="B190:E192"/>
    <mergeCell ref="A190:A192"/>
    <mergeCell ref="F199:J201"/>
    <mergeCell ref="B197:E201"/>
    <mergeCell ref="A197:A201"/>
    <mergeCell ref="B180:E181"/>
    <mergeCell ref="F180:J181"/>
    <mergeCell ref="F177:J177"/>
    <mergeCell ref="A97:E98"/>
    <mergeCell ref="F97:H97"/>
    <mergeCell ref="J97:J98"/>
    <mergeCell ref="F111:H111"/>
    <mergeCell ref="J111:J113"/>
    <mergeCell ref="F112:H112"/>
    <mergeCell ref="F113:H113"/>
    <mergeCell ref="F102:H102"/>
    <mergeCell ref="F178:J179"/>
    <mergeCell ref="A102:E103"/>
    <mergeCell ref="J102:J103"/>
    <mergeCell ref="F103:H103"/>
    <mergeCell ref="A126:B126"/>
    <mergeCell ref="B127:J127"/>
    <mergeCell ref="A111:E113"/>
    <mergeCell ref="B143:J143"/>
    <mergeCell ref="B144:J144"/>
    <mergeCell ref="B128:J129"/>
    <mergeCell ref="B140:J140"/>
    <mergeCell ref="F168:J168"/>
    <mergeCell ref="F169:J170"/>
    <mergeCell ref="B169:E170"/>
    <mergeCell ref="B139:J139"/>
    <mergeCell ref="A124:E125"/>
    <mergeCell ref="A99:E101"/>
    <mergeCell ref="F99:H99"/>
    <mergeCell ref="J99:J101"/>
    <mergeCell ref="F101:H101"/>
    <mergeCell ref="F100:H100"/>
    <mergeCell ref="J117:J118"/>
    <mergeCell ref="F118:H118"/>
    <mergeCell ref="A119:E121"/>
    <mergeCell ref="F119:H119"/>
    <mergeCell ref="J119:J121"/>
    <mergeCell ref="F120:H120"/>
    <mergeCell ref="F121:H121"/>
    <mergeCell ref="A104:E105"/>
    <mergeCell ref="F104:H104"/>
    <mergeCell ref="B53:J55"/>
    <mergeCell ref="K186:K187"/>
    <mergeCell ref="K191:K192"/>
    <mergeCell ref="A193:A196"/>
    <mergeCell ref="B193:E196"/>
    <mergeCell ref="F194:J196"/>
    <mergeCell ref="F172:J173"/>
    <mergeCell ref="A114:E116"/>
    <mergeCell ref="F114:H114"/>
    <mergeCell ref="J114:J116"/>
    <mergeCell ref="F115:H115"/>
    <mergeCell ref="F116:H116"/>
    <mergeCell ref="B130:J136"/>
    <mergeCell ref="B153:J154"/>
    <mergeCell ref="A184:A185"/>
    <mergeCell ref="B184:E185"/>
    <mergeCell ref="F184:J185"/>
    <mergeCell ref="B145:J147"/>
    <mergeCell ref="B141:J141"/>
    <mergeCell ref="B142:J142"/>
    <mergeCell ref="B137:J137"/>
    <mergeCell ref="B138:J138"/>
    <mergeCell ref="B177:E179"/>
    <mergeCell ref="F98:H98"/>
  </mergeCells>
  <phoneticPr fontId="1"/>
  <printOptions horizontalCentered="1"/>
  <pageMargins left="0.62992125984251968" right="0.62992125984251968" top="0.62992125984251968" bottom="0.55118110236220474" header="0.31496062992125984" footer="0.31496062992125984"/>
  <pageSetup paperSize="9" scale="90" orientation="portrait" r:id="rId1"/>
  <headerFooter>
    <oddFooter>&amp;C&amp;P</oddFooter>
  </headerFooter>
  <rowBreaks count="3" manualBreakCount="3">
    <brk id="47" max="9" man="1"/>
    <brk id="92" max="9" man="1"/>
    <brk id="16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U41"/>
  <sheetViews>
    <sheetView view="pageBreakPreview" zoomScale="70" zoomScaleNormal="70" zoomScaleSheetLayoutView="70" workbookViewId="0">
      <selection activeCell="B14" sqref="B14:J15"/>
    </sheetView>
  </sheetViews>
  <sheetFormatPr defaultColWidth="8.69921875" defaultRowHeight="18" customHeight="1" x14ac:dyDescent="0.45"/>
  <cols>
    <col min="1" max="1" width="14.09765625" style="334" bestFit="1" customWidth="1"/>
    <col min="2" max="2" width="20.59765625" style="334" customWidth="1"/>
    <col min="3" max="3" width="57" style="334" customWidth="1"/>
    <col min="4" max="11" width="4.69921875" style="362" customWidth="1"/>
    <col min="12" max="12" width="5.8984375" style="334" bestFit="1" customWidth="1"/>
    <col min="13" max="13" width="9.8984375" style="334" bestFit="1" customWidth="1"/>
    <col min="14" max="16384" width="8.69921875" style="334"/>
  </cols>
  <sheetData>
    <row r="1" spans="1:21" ht="35.4" customHeight="1" x14ac:dyDescent="0.45">
      <c r="A1" s="330"/>
      <c r="B1" s="331"/>
      <c r="C1" s="331"/>
      <c r="D1" s="332"/>
      <c r="E1" s="332"/>
      <c r="F1" s="332"/>
      <c r="G1" s="332"/>
      <c r="H1" s="332"/>
      <c r="I1" s="332"/>
      <c r="J1" s="333" t="s">
        <v>514</v>
      </c>
      <c r="K1" s="333"/>
    </row>
    <row r="2" spans="1:21" s="335" customFormat="1" ht="30" customHeight="1" x14ac:dyDescent="0.25">
      <c r="A2" s="1146" t="s">
        <v>186</v>
      </c>
      <c r="B2" s="1146"/>
      <c r="C2" s="1146"/>
      <c r="D2" s="1146"/>
      <c r="E2" s="1146"/>
      <c r="F2" s="1146"/>
      <c r="G2" s="1146"/>
      <c r="H2" s="1146"/>
      <c r="I2" s="1146"/>
      <c r="J2" s="1146"/>
      <c r="K2" s="367"/>
    </row>
    <row r="3" spans="1:21" ht="18" customHeight="1" x14ac:dyDescent="0.45">
      <c r="A3" s="363"/>
      <c r="B3" s="336"/>
      <c r="C3" s="336"/>
      <c r="D3" s="336"/>
      <c r="E3" s="336"/>
      <c r="F3" s="336"/>
      <c r="G3" s="336"/>
      <c r="H3" s="336"/>
      <c r="I3" s="336"/>
      <c r="J3" s="336"/>
      <c r="K3" s="336"/>
    </row>
    <row r="4" spans="1:21" ht="18" customHeight="1" x14ac:dyDescent="0.45">
      <c r="A4" s="364" t="s">
        <v>187</v>
      </c>
      <c r="B4" s="336"/>
      <c r="C4" s="336"/>
      <c r="D4" s="336"/>
      <c r="E4" s="336"/>
      <c r="F4" s="336"/>
      <c r="G4" s="336"/>
      <c r="H4" s="336"/>
      <c r="I4" s="336"/>
      <c r="J4" s="336"/>
      <c r="K4" s="336"/>
    </row>
    <row r="5" spans="1:21" ht="18" customHeight="1" x14ac:dyDescent="0.45">
      <c r="A5" s="365"/>
      <c r="B5" s="336"/>
      <c r="C5" s="336"/>
      <c r="D5" s="336"/>
      <c r="E5" s="336"/>
      <c r="F5" s="336"/>
      <c r="G5" s="336"/>
      <c r="H5" s="336"/>
      <c r="I5" s="336"/>
      <c r="J5" s="336"/>
      <c r="K5" s="336"/>
    </row>
    <row r="6" spans="1:21" ht="18" customHeight="1" x14ac:dyDescent="0.45">
      <c r="A6" s="364" t="s">
        <v>274</v>
      </c>
      <c r="B6" s="336"/>
      <c r="C6" s="336"/>
      <c r="D6" s="336"/>
      <c r="E6" s="336"/>
      <c r="F6" s="336"/>
      <c r="G6" s="336"/>
      <c r="H6" s="336"/>
      <c r="I6" s="336"/>
      <c r="J6" s="336"/>
      <c r="K6" s="336"/>
    </row>
    <row r="7" spans="1:21" ht="18" customHeight="1" x14ac:dyDescent="0.45">
      <c r="A7" s="364" t="s">
        <v>484</v>
      </c>
      <c r="C7" s="336"/>
      <c r="D7" s="336"/>
      <c r="E7" s="336"/>
      <c r="F7" s="336"/>
      <c r="G7" s="336"/>
      <c r="H7" s="336"/>
      <c r="I7" s="336"/>
      <c r="J7" s="336"/>
      <c r="K7" s="336"/>
    </row>
    <row r="8" spans="1:21" ht="18" customHeight="1" x14ac:dyDescent="0.45">
      <c r="A8" s="364" t="s">
        <v>482</v>
      </c>
      <c r="C8" s="336"/>
      <c r="D8" s="336"/>
      <c r="E8" s="336"/>
      <c r="F8" s="336"/>
      <c r="G8" s="336"/>
      <c r="H8" s="336"/>
      <c r="I8" s="336"/>
      <c r="J8" s="336"/>
      <c r="K8" s="336"/>
    </row>
    <row r="9" spans="1:21" ht="18" customHeight="1" x14ac:dyDescent="0.45">
      <c r="A9" s="364"/>
      <c r="B9" s="336"/>
      <c r="C9" s="336"/>
      <c r="D9" s="336"/>
      <c r="E9" s="336"/>
      <c r="F9" s="336"/>
      <c r="G9" s="336"/>
      <c r="H9" s="336"/>
      <c r="I9" s="336"/>
      <c r="J9" s="336"/>
      <c r="K9" s="336"/>
    </row>
    <row r="10" spans="1:21" ht="18" customHeight="1" x14ac:dyDescent="0.45">
      <c r="A10" s="364" t="s">
        <v>275</v>
      </c>
      <c r="B10" s="336"/>
      <c r="C10" s="336"/>
      <c r="D10" s="336"/>
      <c r="E10" s="336"/>
      <c r="F10" s="336"/>
      <c r="G10" s="336"/>
      <c r="H10" s="336"/>
      <c r="I10" s="336"/>
      <c r="J10" s="336"/>
      <c r="K10" s="336"/>
    </row>
    <row r="11" spans="1:21" ht="18" customHeight="1" x14ac:dyDescent="0.45">
      <c r="A11" s="525" t="s">
        <v>483</v>
      </c>
      <c r="C11" s="336"/>
      <c r="D11" s="336"/>
      <c r="E11" s="336"/>
      <c r="F11" s="336"/>
      <c r="G11" s="336"/>
      <c r="H11" s="336"/>
      <c r="I11" s="336"/>
      <c r="J11" s="336"/>
      <c r="K11" s="336"/>
    </row>
    <row r="12" spans="1:21" ht="18" customHeight="1" x14ac:dyDescent="0.45">
      <c r="A12" s="366"/>
      <c r="B12" s="336"/>
      <c r="C12" s="336"/>
      <c r="D12" s="336"/>
      <c r="E12" s="336"/>
      <c r="F12" s="336"/>
      <c r="G12" s="336"/>
      <c r="H12" s="336"/>
      <c r="I12" s="336"/>
      <c r="J12" s="336"/>
      <c r="K12" s="336"/>
      <c r="L12" s="470" t="s">
        <v>277</v>
      </c>
      <c r="N12" s="469"/>
      <c r="O12" s="469"/>
      <c r="P12" s="469"/>
      <c r="Q12" s="469"/>
      <c r="R12" s="469"/>
      <c r="S12" s="469"/>
      <c r="T12" s="469"/>
      <c r="U12" s="469"/>
    </row>
    <row r="13" spans="1:21" ht="26.4" customHeight="1" x14ac:dyDescent="0.45">
      <c r="A13" s="1147" t="s">
        <v>276</v>
      </c>
      <c r="B13" s="1147"/>
      <c r="C13" s="1147"/>
      <c r="D13" s="1147"/>
      <c r="E13" s="1147"/>
      <c r="F13" s="1147"/>
      <c r="G13" s="1147"/>
      <c r="H13" s="1147"/>
      <c r="I13" s="1147"/>
      <c r="J13" s="1147"/>
      <c r="K13" s="369"/>
      <c r="L13" s="469"/>
      <c r="M13" s="471" t="s">
        <v>275</v>
      </c>
      <c r="N13" s="469"/>
      <c r="O13" s="469"/>
      <c r="P13" s="469"/>
      <c r="Q13" s="469"/>
      <c r="R13" s="469"/>
      <c r="S13" s="469"/>
      <c r="T13" s="469"/>
      <c r="U13" s="469"/>
    </row>
    <row r="14" spans="1:21" ht="91.2" customHeight="1" x14ac:dyDescent="0.3">
      <c r="A14" s="337" t="s">
        <v>188</v>
      </c>
      <c r="B14" s="337" t="s">
        <v>189</v>
      </c>
      <c r="C14" s="338" t="s">
        <v>469</v>
      </c>
      <c r="D14" s="339" t="s">
        <v>190</v>
      </c>
      <c r="E14" s="339" t="s">
        <v>191</v>
      </c>
      <c r="F14" s="339" t="s">
        <v>192</v>
      </c>
      <c r="G14" s="339" t="s">
        <v>193</v>
      </c>
      <c r="H14" s="339" t="s">
        <v>194</v>
      </c>
      <c r="I14" s="339" t="s">
        <v>195</v>
      </c>
      <c r="J14" s="339" t="s">
        <v>196</v>
      </c>
      <c r="K14" s="370"/>
      <c r="L14" s="472">
        <v>1</v>
      </c>
      <c r="M14" s="473" t="str">
        <f>入力シート!U14</f>
        <v>土木一式工事</v>
      </c>
      <c r="N14" s="473" t="str">
        <f>入力シート!V14</f>
        <v>建築一式工事</v>
      </c>
      <c r="O14" s="473" t="str">
        <f>入力シート!W14</f>
        <v>電気工事</v>
      </c>
      <c r="P14" s="473" t="str">
        <f>入力シート!X14</f>
        <v>管工事</v>
      </c>
      <c r="Q14" s="473" t="str">
        <f>入力シート!Y14</f>
        <v>舗装工事</v>
      </c>
      <c r="R14" s="473" t="str">
        <f>入力シート!Z14</f>
        <v>造園工事</v>
      </c>
      <c r="S14" s="473" t="str">
        <f>入力シート!AA14</f>
        <v>水道施設工事</v>
      </c>
      <c r="T14" s="469"/>
      <c r="U14" s="469"/>
    </row>
    <row r="15" spans="1:21" s="344" customFormat="1" ht="22.2" customHeight="1" x14ac:dyDescent="0.3">
      <c r="A15" s="340" t="s">
        <v>197</v>
      </c>
      <c r="B15" s="341" t="s">
        <v>198</v>
      </c>
      <c r="C15" s="342"/>
      <c r="D15" s="343" t="s">
        <v>199</v>
      </c>
      <c r="E15" s="343"/>
      <c r="F15" s="343"/>
      <c r="G15" s="343"/>
      <c r="H15" s="343" t="s">
        <v>199</v>
      </c>
      <c r="I15" s="343"/>
      <c r="J15" s="343"/>
      <c r="K15" s="371"/>
      <c r="L15" s="472">
        <v>2</v>
      </c>
      <c r="M15" s="474" t="str">
        <f>B15</f>
        <v>１級建設機械施工技士</v>
      </c>
      <c r="N15" s="474" t="str">
        <f>B19</f>
        <v>１級建築施工管理技士</v>
      </c>
      <c r="O15" s="474" t="str">
        <f>B21</f>
        <v>１級電気工事施工管理技士</v>
      </c>
      <c r="P15" s="474" t="str">
        <f>B23</f>
        <v>１級管工事施工管理技士</v>
      </c>
      <c r="Q15" s="474" t="str">
        <f>B15</f>
        <v>１級建設機械施工技士</v>
      </c>
      <c r="R15" s="474" t="str">
        <f>B25</f>
        <v>１級造園工事施工管理技士</v>
      </c>
      <c r="S15" s="474" t="str">
        <f>B17</f>
        <v>１級土木施工管理技士</v>
      </c>
      <c r="T15" s="475"/>
      <c r="U15" s="475"/>
    </row>
    <row r="16" spans="1:21" s="344" customFormat="1" ht="22.2" customHeight="1" x14ac:dyDescent="0.3">
      <c r="A16" s="345" t="s">
        <v>200</v>
      </c>
      <c r="B16" s="346" t="s">
        <v>201</v>
      </c>
      <c r="C16" s="347"/>
      <c r="D16" s="348" t="s">
        <v>202</v>
      </c>
      <c r="E16" s="348"/>
      <c r="F16" s="348"/>
      <c r="G16" s="348"/>
      <c r="H16" s="348" t="s">
        <v>202</v>
      </c>
      <c r="I16" s="348"/>
      <c r="J16" s="348"/>
      <c r="K16" s="372"/>
      <c r="L16" s="472">
        <v>3</v>
      </c>
      <c r="M16" s="474" t="str">
        <f>B17</f>
        <v>１級土木施工管理技士</v>
      </c>
      <c r="N16" s="474" t="str">
        <f>B27</f>
        <v>１級建築士</v>
      </c>
      <c r="O16" s="474" t="str">
        <f>"技術士 "&amp;B29</f>
        <v>技術士 建設・総合技術監理（建設）</v>
      </c>
      <c r="P16" s="474" t="str">
        <f>"技術士 "&amp;B33</f>
        <v>技術士 機械「流体工学」又は「熱工学」・総合技術監理（機械「流体工学」又は「熱工学」）</v>
      </c>
      <c r="Q16" s="474" t="str">
        <f>B17</f>
        <v>１級土木施工管理技士</v>
      </c>
      <c r="R16" s="474" t="str">
        <f>"技術士 "&amp;B29</f>
        <v>技術士 建設・総合技術監理（建設）</v>
      </c>
      <c r="S16" s="474" t="str">
        <f>"技術士 "&amp;B34</f>
        <v>技術士 上下水道・総合技術監理（上下水道）</v>
      </c>
      <c r="T16" s="475"/>
      <c r="U16" s="475"/>
    </row>
    <row r="17" spans="1:21" s="344" customFormat="1" ht="22.2" customHeight="1" x14ac:dyDescent="0.3">
      <c r="A17" s="345"/>
      <c r="B17" s="341" t="s">
        <v>203</v>
      </c>
      <c r="C17" s="342"/>
      <c r="D17" s="343" t="s">
        <v>199</v>
      </c>
      <c r="E17" s="343"/>
      <c r="F17" s="343"/>
      <c r="G17" s="343"/>
      <c r="H17" s="343" t="s">
        <v>199</v>
      </c>
      <c r="I17" s="343"/>
      <c r="J17" s="343" t="s">
        <v>199</v>
      </c>
      <c r="K17" s="371"/>
      <c r="L17" s="472">
        <v>4</v>
      </c>
      <c r="M17" s="474" t="str">
        <f>"技術士 "&amp;B29</f>
        <v>技術士 建設・総合技術監理（建設）</v>
      </c>
      <c r="N17" s="474" t="s">
        <v>278</v>
      </c>
      <c r="O17" s="474" t="str">
        <f>"技術士 "&amp;B30</f>
        <v>技術士 建設「鋼構造及びコンクリート」・総合技術監理（建設「鋼構造及びコンクリート」）</v>
      </c>
      <c r="P17" s="474" t="str">
        <f>"技術士 "&amp;B34</f>
        <v>技術士 上下水道・総合技術監理（上下水道）</v>
      </c>
      <c r="Q17" s="474" t="str">
        <f>"技術士 "&amp;B29</f>
        <v>技術士 建設・総合技術監理（建設）</v>
      </c>
      <c r="R17" s="474" t="str">
        <f>"技術士 "&amp;B30</f>
        <v>技術士 建設「鋼構造及びコンクリート」・総合技術監理（建設「鋼構造及びコンクリート」）</v>
      </c>
      <c r="S17" s="474" t="str">
        <f>"技術士 "&amp;B35</f>
        <v>技術士 上下水道「上水道及び工業用水道」・総合技術監理（上下水道「上水道及び工業用水道」）</v>
      </c>
      <c r="T17" s="475"/>
      <c r="U17" s="475"/>
    </row>
    <row r="18" spans="1:21" s="344" customFormat="1" ht="22.2" customHeight="1" x14ac:dyDescent="0.3">
      <c r="A18" s="345"/>
      <c r="B18" s="346" t="s">
        <v>204</v>
      </c>
      <c r="C18" s="347" t="s">
        <v>205</v>
      </c>
      <c r="D18" s="348" t="s">
        <v>202</v>
      </c>
      <c r="E18" s="348"/>
      <c r="F18" s="348"/>
      <c r="G18" s="348"/>
      <c r="H18" s="348" t="s">
        <v>202</v>
      </c>
      <c r="I18" s="348"/>
      <c r="J18" s="348" t="s">
        <v>202</v>
      </c>
      <c r="K18" s="372"/>
      <c r="L18" s="472">
        <v>5</v>
      </c>
      <c r="M18" s="474" t="str">
        <f>"技術士 "&amp;B30</f>
        <v>技術士 建設「鋼構造及びコンクリート」・総合技術監理（建設「鋼構造及びコンクリート」）</v>
      </c>
      <c r="N18" s="474" t="s">
        <v>278</v>
      </c>
      <c r="O18" s="474" t="str">
        <f>"技術士 "&amp;B32</f>
        <v>技術士 電気電子・総合技術監理（電気電子）</v>
      </c>
      <c r="P18" s="474" t="str">
        <f>"技術士 "&amp;B35</f>
        <v>技術士 上下水道「上水道及び工業用水道」・総合技術監理（上下水道「上水道及び工業用水道」）</v>
      </c>
      <c r="Q18" s="474" t="str">
        <f>"技術士 "&amp;B30</f>
        <v>技術士 建設「鋼構造及びコンクリート」・総合技術監理（建設「鋼構造及びコンクリート」）</v>
      </c>
      <c r="R18" s="474" t="str">
        <f>"技術士 "&amp;B37</f>
        <v>技術士 森林「林業」・総合技術監理（森林「林業」）</v>
      </c>
      <c r="S18" s="474" t="str">
        <f>"技術士 "&amp;B40</f>
        <v>技術士 衛生工学「水質管理」・総合技術監理（衛生工学「水質管理」）</v>
      </c>
      <c r="T18" s="475"/>
      <c r="U18" s="475"/>
    </row>
    <row r="19" spans="1:21" s="344" customFormat="1" ht="22.2" customHeight="1" x14ac:dyDescent="0.3">
      <c r="A19" s="345"/>
      <c r="B19" s="341" t="s">
        <v>206</v>
      </c>
      <c r="C19" s="342"/>
      <c r="D19" s="343"/>
      <c r="E19" s="343" t="s">
        <v>199</v>
      </c>
      <c r="F19" s="343"/>
      <c r="G19" s="343"/>
      <c r="H19" s="343"/>
      <c r="I19" s="343"/>
      <c r="J19" s="343"/>
      <c r="K19" s="371"/>
      <c r="L19" s="472">
        <v>6</v>
      </c>
      <c r="M19" s="474" t="str">
        <f>"技術士 "&amp;B31</f>
        <v>技術士 農業「農業土木」・総合技術監理（農業「農業土木」）</v>
      </c>
      <c r="N19" s="474" t="s">
        <v>278</v>
      </c>
      <c r="O19" s="474" t="s">
        <v>278</v>
      </c>
      <c r="P19" s="474" t="str">
        <f>"技術士 "&amp;B39</f>
        <v>技術士 衛生工学・総合技術監理（衛生工学）</v>
      </c>
      <c r="Q19" s="474" t="s">
        <v>278</v>
      </c>
      <c r="R19" s="474" t="str">
        <f>"技術士 "&amp;B38</f>
        <v>技術士 森林「森林土木」・総合技術監理（森林「森林土木」）</v>
      </c>
      <c r="S19" s="474" t="str">
        <f>"技術士 "&amp;B41</f>
        <v>技術士 衛生工学「廃棄物管理」及び「汚物処理」・総合技術監理（衛生工学「廃棄物管理」）</v>
      </c>
      <c r="T19" s="475"/>
      <c r="U19" s="475"/>
    </row>
    <row r="20" spans="1:21" s="344" customFormat="1" ht="22.2" customHeight="1" x14ac:dyDescent="0.3">
      <c r="A20" s="345"/>
      <c r="B20" s="346" t="s">
        <v>207</v>
      </c>
      <c r="C20" s="347" t="s">
        <v>208</v>
      </c>
      <c r="D20" s="348"/>
      <c r="E20" s="348" t="s">
        <v>202</v>
      </c>
      <c r="F20" s="348"/>
      <c r="G20" s="348"/>
      <c r="H20" s="348"/>
      <c r="I20" s="348"/>
      <c r="J20" s="348"/>
      <c r="K20" s="372"/>
      <c r="L20" s="472">
        <v>7</v>
      </c>
      <c r="M20" s="474" t="str">
        <f>"技術士 "&amp;B36</f>
        <v>技術士 水産「水産土木」・総合技術監理（水産「水産土木」）</v>
      </c>
      <c r="N20" s="474" t="s">
        <v>278</v>
      </c>
      <c r="O20" s="474" t="s">
        <v>278</v>
      </c>
      <c r="P20" s="474" t="str">
        <f>"技術士 "&amp;B40</f>
        <v>技術士 衛生工学「水質管理」・総合技術監理（衛生工学「水質管理」）</v>
      </c>
      <c r="Q20" s="474" t="s">
        <v>279</v>
      </c>
      <c r="R20" s="474" t="s">
        <v>278</v>
      </c>
      <c r="S20" s="474" t="s">
        <v>278</v>
      </c>
      <c r="T20" s="475"/>
      <c r="U20" s="475"/>
    </row>
    <row r="21" spans="1:21" s="344" customFormat="1" ht="22.2" customHeight="1" x14ac:dyDescent="0.3">
      <c r="A21" s="345"/>
      <c r="B21" s="341" t="s">
        <v>209</v>
      </c>
      <c r="C21" s="342"/>
      <c r="D21" s="343"/>
      <c r="E21" s="343"/>
      <c r="F21" s="343" t="s">
        <v>199</v>
      </c>
      <c r="G21" s="343"/>
      <c r="H21" s="343"/>
      <c r="I21" s="343"/>
      <c r="J21" s="343"/>
      <c r="K21" s="371"/>
      <c r="L21" s="472">
        <v>8</v>
      </c>
      <c r="M21" s="474" t="str">
        <f>"技術士 "&amp;B38</f>
        <v>技術士 森林「森林土木」・総合技術監理（森林「森林土木」）</v>
      </c>
      <c r="N21" s="474" t="s">
        <v>278</v>
      </c>
      <c r="O21" s="474" t="s">
        <v>278</v>
      </c>
      <c r="P21" s="474" t="str">
        <f>"技術士 "&amp;B41</f>
        <v>技術士 衛生工学「廃棄物管理」及び「汚物処理」・総合技術監理（衛生工学「廃棄物管理」）</v>
      </c>
      <c r="Q21" s="474" t="s">
        <v>278</v>
      </c>
      <c r="R21" s="474" t="s">
        <v>278</v>
      </c>
      <c r="S21" s="474" t="s">
        <v>280</v>
      </c>
      <c r="T21" s="475"/>
      <c r="U21" s="475"/>
    </row>
    <row r="22" spans="1:21" s="344" customFormat="1" ht="22.2" customHeight="1" x14ac:dyDescent="0.45">
      <c r="A22" s="345"/>
      <c r="B22" s="346" t="s">
        <v>210</v>
      </c>
      <c r="C22" s="347"/>
      <c r="D22" s="348"/>
      <c r="E22" s="348"/>
      <c r="F22" s="348" t="s">
        <v>202</v>
      </c>
      <c r="G22" s="348"/>
      <c r="H22" s="348"/>
      <c r="I22" s="348"/>
      <c r="J22" s="348"/>
      <c r="K22" s="372"/>
      <c r="L22" s="475"/>
      <c r="M22" s="475"/>
      <c r="N22" s="475"/>
      <c r="O22" s="475"/>
      <c r="P22" s="475"/>
      <c r="Q22" s="475"/>
      <c r="R22" s="475"/>
      <c r="S22" s="475"/>
      <c r="T22" s="475"/>
      <c r="U22" s="475"/>
    </row>
    <row r="23" spans="1:21" s="344" customFormat="1" ht="22.2" customHeight="1" x14ac:dyDescent="0.45">
      <c r="A23" s="345"/>
      <c r="B23" s="341" t="s">
        <v>211</v>
      </c>
      <c r="C23" s="342"/>
      <c r="D23" s="343"/>
      <c r="E23" s="343"/>
      <c r="F23" s="343"/>
      <c r="G23" s="343" t="s">
        <v>199</v>
      </c>
      <c r="H23" s="343"/>
      <c r="I23" s="343"/>
      <c r="J23" s="343"/>
      <c r="K23" s="371"/>
      <c r="L23" s="475"/>
      <c r="M23" s="475"/>
      <c r="N23" s="475"/>
      <c r="O23" s="475"/>
      <c r="P23" s="475"/>
      <c r="Q23" s="475"/>
      <c r="R23" s="475"/>
      <c r="S23" s="475"/>
      <c r="T23" s="475"/>
      <c r="U23" s="475"/>
    </row>
    <row r="24" spans="1:21" s="344" customFormat="1" ht="22.2" customHeight="1" x14ac:dyDescent="0.45">
      <c r="A24" s="345"/>
      <c r="B24" s="346" t="s">
        <v>212</v>
      </c>
      <c r="C24" s="347"/>
      <c r="D24" s="348"/>
      <c r="E24" s="348"/>
      <c r="F24" s="348"/>
      <c r="G24" s="348" t="s">
        <v>202</v>
      </c>
      <c r="H24" s="348"/>
      <c r="I24" s="348"/>
      <c r="J24" s="348"/>
      <c r="K24" s="372"/>
      <c r="L24" s="475"/>
      <c r="M24" s="475"/>
      <c r="N24" s="475"/>
      <c r="O24" s="475"/>
      <c r="P24" s="475"/>
      <c r="Q24" s="475"/>
      <c r="R24" s="475"/>
      <c r="S24" s="475"/>
      <c r="T24" s="475"/>
      <c r="U24" s="475"/>
    </row>
    <row r="25" spans="1:21" s="344" customFormat="1" ht="22.2" customHeight="1" x14ac:dyDescent="0.45">
      <c r="A25" s="345"/>
      <c r="B25" s="341" t="s">
        <v>213</v>
      </c>
      <c r="C25" s="342"/>
      <c r="D25" s="343"/>
      <c r="E25" s="343"/>
      <c r="F25" s="343"/>
      <c r="G25" s="343"/>
      <c r="H25" s="343"/>
      <c r="I25" s="343" t="s">
        <v>199</v>
      </c>
      <c r="J25" s="343"/>
      <c r="K25" s="371"/>
      <c r="L25" s="476" t="s">
        <v>281</v>
      </c>
      <c r="M25" s="477" t="str">
        <f>HLOOKUP(入力シート!$E$14,$M$14:$S$21,1,FALSE)</f>
        <v>土木一式工事</v>
      </c>
      <c r="N25" s="478"/>
      <c r="O25" s="478"/>
      <c r="P25" s="478"/>
      <c r="Q25" s="478"/>
      <c r="R25" s="478"/>
      <c r="S25" s="478"/>
      <c r="T25" s="479"/>
      <c r="U25" s="475"/>
    </row>
    <row r="26" spans="1:21" s="344" customFormat="1" ht="22.2" customHeight="1" x14ac:dyDescent="0.45">
      <c r="A26" s="349"/>
      <c r="B26" s="346" t="s">
        <v>214</v>
      </c>
      <c r="C26" s="347"/>
      <c r="D26" s="348"/>
      <c r="E26" s="348"/>
      <c r="F26" s="348"/>
      <c r="G26" s="348"/>
      <c r="H26" s="348"/>
      <c r="I26" s="348" t="s">
        <v>202</v>
      </c>
      <c r="J26" s="348"/>
      <c r="K26" s="372"/>
      <c r="L26" s="489">
        <v>1</v>
      </c>
      <c r="M26" s="480" t="str">
        <f>HLOOKUP(入力シート!$E$14,$M$14:$S$21,2,FALSE)</f>
        <v>１級建設機械施工技士</v>
      </c>
      <c r="N26" s="481"/>
      <c r="O26" s="481"/>
      <c r="P26" s="481"/>
      <c r="Q26" s="481"/>
      <c r="R26" s="481"/>
      <c r="S26" s="481"/>
      <c r="T26" s="482"/>
      <c r="U26" s="475"/>
    </row>
    <row r="27" spans="1:21" s="344" customFormat="1" ht="22.2" customHeight="1" x14ac:dyDescent="0.45">
      <c r="A27" s="340" t="s">
        <v>215</v>
      </c>
      <c r="B27" s="341" t="s">
        <v>216</v>
      </c>
      <c r="C27" s="342"/>
      <c r="D27" s="343"/>
      <c r="E27" s="343" t="s">
        <v>199</v>
      </c>
      <c r="F27" s="343"/>
      <c r="G27" s="343"/>
      <c r="H27" s="343"/>
      <c r="I27" s="343"/>
      <c r="J27" s="343"/>
      <c r="K27" s="371"/>
      <c r="L27" s="490">
        <v>2</v>
      </c>
      <c r="M27" s="483" t="str">
        <f>HLOOKUP(入力シート!$E$14,$M$14:$S$21,3,FALSE)</f>
        <v>１級土木施工管理技士</v>
      </c>
      <c r="N27" s="484"/>
      <c r="O27" s="484"/>
      <c r="P27" s="484"/>
      <c r="Q27" s="484"/>
      <c r="R27" s="484"/>
      <c r="S27" s="484"/>
      <c r="T27" s="485"/>
      <c r="U27" s="475"/>
    </row>
    <row r="28" spans="1:21" s="344" customFormat="1" ht="22.2" customHeight="1" x14ac:dyDescent="0.45">
      <c r="A28" s="350" t="s">
        <v>217</v>
      </c>
      <c r="B28" s="346" t="s">
        <v>218</v>
      </c>
      <c r="C28" s="347"/>
      <c r="D28" s="348"/>
      <c r="E28" s="348" t="s">
        <v>202</v>
      </c>
      <c r="F28" s="348"/>
      <c r="G28" s="348"/>
      <c r="H28" s="348"/>
      <c r="I28" s="348"/>
      <c r="J28" s="348"/>
      <c r="K28" s="372"/>
      <c r="L28" s="490">
        <v>3</v>
      </c>
      <c r="M28" s="483" t="str">
        <f>HLOOKUP(入力シート!$E$14,$M$14:$S$21,4,FALSE)</f>
        <v>技術士 建設・総合技術監理（建設）</v>
      </c>
      <c r="N28" s="484"/>
      <c r="O28" s="484"/>
      <c r="P28" s="484"/>
      <c r="Q28" s="484"/>
      <c r="R28" s="484"/>
      <c r="S28" s="484"/>
      <c r="T28" s="485"/>
      <c r="U28" s="475"/>
    </row>
    <row r="29" spans="1:21" s="344" customFormat="1" ht="22.2" customHeight="1" x14ac:dyDescent="0.45">
      <c r="A29" s="340" t="s">
        <v>219</v>
      </c>
      <c r="B29" s="341" t="s">
        <v>220</v>
      </c>
      <c r="C29" s="342"/>
      <c r="D29" s="351" t="s">
        <v>221</v>
      </c>
      <c r="E29" s="351"/>
      <c r="F29" s="351" t="s">
        <v>222</v>
      </c>
      <c r="G29" s="351"/>
      <c r="H29" s="351" t="s">
        <v>222</v>
      </c>
      <c r="I29" s="351" t="s">
        <v>222</v>
      </c>
      <c r="J29" s="351"/>
      <c r="K29" s="373"/>
      <c r="L29" s="490">
        <v>4</v>
      </c>
      <c r="M29" s="483" t="str">
        <f>HLOOKUP(入力シート!$E$14,$M$14:$S$21,5,FALSE)</f>
        <v>技術士 建設「鋼構造及びコンクリート」・総合技術監理（建設「鋼構造及びコンクリート」）</v>
      </c>
      <c r="N29" s="484"/>
      <c r="O29" s="484"/>
      <c r="P29" s="484"/>
      <c r="Q29" s="484"/>
      <c r="R29" s="484"/>
      <c r="S29" s="484"/>
      <c r="T29" s="485"/>
      <c r="U29" s="475"/>
    </row>
    <row r="30" spans="1:21" s="344" customFormat="1" ht="22.2" customHeight="1" x14ac:dyDescent="0.45">
      <c r="A30" s="352" t="s">
        <v>223</v>
      </c>
      <c r="B30" s="353" t="s">
        <v>224</v>
      </c>
      <c r="C30" s="354"/>
      <c r="D30" s="355" t="s">
        <v>222</v>
      </c>
      <c r="E30" s="355"/>
      <c r="F30" s="355" t="s">
        <v>222</v>
      </c>
      <c r="G30" s="355"/>
      <c r="H30" s="355" t="s">
        <v>222</v>
      </c>
      <c r="I30" s="355" t="s">
        <v>222</v>
      </c>
      <c r="J30" s="355"/>
      <c r="K30" s="374"/>
      <c r="L30" s="490">
        <v>5</v>
      </c>
      <c r="M30" s="483" t="str">
        <f>HLOOKUP(入力シート!$E$14,$M$14:$S$21,6,FALSE)</f>
        <v>技術士 農業「農業土木」・総合技術監理（農業「農業土木」）</v>
      </c>
      <c r="N30" s="484"/>
      <c r="O30" s="484"/>
      <c r="P30" s="484"/>
      <c r="Q30" s="484"/>
      <c r="R30" s="484"/>
      <c r="S30" s="484"/>
      <c r="T30" s="485"/>
      <c r="U30" s="475"/>
    </row>
    <row r="31" spans="1:21" s="344" customFormat="1" ht="22.2" customHeight="1" x14ac:dyDescent="0.45">
      <c r="A31" s="345"/>
      <c r="B31" s="356" t="s">
        <v>225</v>
      </c>
      <c r="C31" s="357"/>
      <c r="D31" s="358" t="s">
        <v>222</v>
      </c>
      <c r="E31" s="358"/>
      <c r="F31" s="358"/>
      <c r="G31" s="358"/>
      <c r="H31" s="358"/>
      <c r="I31" s="358"/>
      <c r="J31" s="358"/>
      <c r="K31" s="373"/>
      <c r="L31" s="490">
        <v>6</v>
      </c>
      <c r="M31" s="483" t="str">
        <f>HLOOKUP(入力シート!$E$14,$M$14:$S$21,7,FALSE)</f>
        <v>技術士 水産「水産土木」・総合技術監理（水産「水産土木」）</v>
      </c>
      <c r="N31" s="484"/>
      <c r="O31" s="484"/>
      <c r="P31" s="484"/>
      <c r="Q31" s="484"/>
      <c r="R31" s="484"/>
      <c r="S31" s="484"/>
      <c r="T31" s="485"/>
      <c r="U31" s="475"/>
    </row>
    <row r="32" spans="1:21" s="344" customFormat="1" ht="22.2" customHeight="1" x14ac:dyDescent="0.45">
      <c r="A32" s="345"/>
      <c r="B32" s="353" t="s">
        <v>226</v>
      </c>
      <c r="C32" s="354"/>
      <c r="D32" s="355"/>
      <c r="E32" s="355"/>
      <c r="F32" s="355" t="s">
        <v>222</v>
      </c>
      <c r="G32" s="355"/>
      <c r="H32" s="355"/>
      <c r="I32" s="355"/>
      <c r="J32" s="355"/>
      <c r="K32" s="374"/>
      <c r="L32" s="490">
        <v>7</v>
      </c>
      <c r="M32" s="486" t="str">
        <f>HLOOKUP(入力シート!$E$14,$M$14:$S$21,8,FALSE)</f>
        <v>技術士 森林「森林土木」・総合技術監理（森林「森林土木」）</v>
      </c>
      <c r="N32" s="487"/>
      <c r="O32" s="487"/>
      <c r="P32" s="487"/>
      <c r="Q32" s="487"/>
      <c r="R32" s="487"/>
      <c r="S32" s="487"/>
      <c r="T32" s="488"/>
      <c r="U32" s="475"/>
    </row>
    <row r="33" spans="1:21" s="344" customFormat="1" ht="22.2" customHeight="1" x14ac:dyDescent="0.45">
      <c r="A33" s="345"/>
      <c r="B33" s="356" t="s">
        <v>227</v>
      </c>
      <c r="C33" s="357"/>
      <c r="D33" s="358"/>
      <c r="E33" s="358"/>
      <c r="F33" s="358"/>
      <c r="G33" s="358" t="s">
        <v>222</v>
      </c>
      <c r="H33" s="358"/>
      <c r="I33" s="358"/>
      <c r="J33" s="358"/>
      <c r="K33" s="373"/>
      <c r="L33" s="475"/>
      <c r="M33" s="475"/>
      <c r="N33" s="475"/>
      <c r="O33" s="475"/>
      <c r="P33" s="475"/>
      <c r="Q33" s="475"/>
      <c r="R33" s="475"/>
      <c r="S33" s="475"/>
      <c r="T33" s="475"/>
      <c r="U33" s="475"/>
    </row>
    <row r="34" spans="1:21" s="344" customFormat="1" ht="22.2" customHeight="1" x14ac:dyDescent="0.45">
      <c r="A34" s="345"/>
      <c r="B34" s="353" t="s">
        <v>228</v>
      </c>
      <c r="C34" s="354"/>
      <c r="D34" s="355"/>
      <c r="E34" s="355"/>
      <c r="F34" s="355"/>
      <c r="G34" s="355" t="s">
        <v>222</v>
      </c>
      <c r="H34" s="355"/>
      <c r="I34" s="355"/>
      <c r="J34" s="355" t="s">
        <v>222</v>
      </c>
      <c r="K34" s="374"/>
    </row>
    <row r="35" spans="1:21" s="344" customFormat="1" ht="22.2" customHeight="1" x14ac:dyDescent="0.45">
      <c r="A35" s="345"/>
      <c r="B35" s="1148" t="s">
        <v>229</v>
      </c>
      <c r="C35" s="1149"/>
      <c r="D35" s="358"/>
      <c r="E35" s="358"/>
      <c r="F35" s="358"/>
      <c r="G35" s="358" t="s">
        <v>222</v>
      </c>
      <c r="H35" s="358"/>
      <c r="I35" s="358"/>
      <c r="J35" s="358" t="s">
        <v>222</v>
      </c>
      <c r="K35" s="373"/>
    </row>
    <row r="36" spans="1:21" s="344" customFormat="1" ht="22.2" customHeight="1" x14ac:dyDescent="0.45">
      <c r="A36" s="345"/>
      <c r="B36" s="353" t="s">
        <v>230</v>
      </c>
      <c r="C36" s="354"/>
      <c r="D36" s="355" t="s">
        <v>222</v>
      </c>
      <c r="E36" s="355"/>
      <c r="F36" s="355"/>
      <c r="G36" s="355"/>
      <c r="H36" s="355"/>
      <c r="I36" s="355"/>
      <c r="J36" s="355"/>
      <c r="K36" s="374"/>
    </row>
    <row r="37" spans="1:21" s="344" customFormat="1" ht="22.2" customHeight="1" x14ac:dyDescent="0.45">
      <c r="A37" s="345"/>
      <c r="B37" s="356" t="s">
        <v>231</v>
      </c>
      <c r="C37" s="357"/>
      <c r="D37" s="358"/>
      <c r="E37" s="358"/>
      <c r="F37" s="358"/>
      <c r="G37" s="358"/>
      <c r="H37" s="358"/>
      <c r="I37" s="358" t="s">
        <v>222</v>
      </c>
      <c r="J37" s="358"/>
      <c r="K37" s="373"/>
    </row>
    <row r="38" spans="1:21" s="344" customFormat="1" ht="22.2" customHeight="1" x14ac:dyDescent="0.45">
      <c r="A38" s="345"/>
      <c r="B38" s="353" t="s">
        <v>232</v>
      </c>
      <c r="C38" s="354"/>
      <c r="D38" s="355" t="s">
        <v>222</v>
      </c>
      <c r="E38" s="355"/>
      <c r="F38" s="355"/>
      <c r="G38" s="355"/>
      <c r="H38" s="355"/>
      <c r="I38" s="355" t="s">
        <v>222</v>
      </c>
      <c r="J38" s="355"/>
      <c r="K38" s="374"/>
    </row>
    <row r="39" spans="1:21" s="344" customFormat="1" ht="22.2" customHeight="1" x14ac:dyDescent="0.45">
      <c r="A39" s="345"/>
      <c r="B39" s="356" t="s">
        <v>233</v>
      </c>
      <c r="C39" s="357"/>
      <c r="D39" s="358"/>
      <c r="E39" s="358"/>
      <c r="F39" s="358"/>
      <c r="G39" s="358" t="s">
        <v>222</v>
      </c>
      <c r="H39" s="358"/>
      <c r="I39" s="358"/>
      <c r="J39" s="358"/>
      <c r="K39" s="373"/>
    </row>
    <row r="40" spans="1:21" s="344" customFormat="1" ht="22.2" customHeight="1" x14ac:dyDescent="0.45">
      <c r="A40" s="345"/>
      <c r="B40" s="353" t="s">
        <v>234</v>
      </c>
      <c r="C40" s="354"/>
      <c r="D40" s="355"/>
      <c r="E40" s="355"/>
      <c r="F40" s="355"/>
      <c r="G40" s="355" t="s">
        <v>222</v>
      </c>
      <c r="H40" s="355"/>
      <c r="I40" s="355"/>
      <c r="J40" s="355" t="s">
        <v>222</v>
      </c>
      <c r="K40" s="374"/>
    </row>
    <row r="41" spans="1:21" s="344" customFormat="1" ht="22.2" customHeight="1" x14ac:dyDescent="0.45">
      <c r="A41" s="349"/>
      <c r="B41" s="359" t="s">
        <v>286</v>
      </c>
      <c r="C41" s="360"/>
      <c r="D41" s="361"/>
      <c r="E41" s="361"/>
      <c r="F41" s="361"/>
      <c r="G41" s="361" t="s">
        <v>222</v>
      </c>
      <c r="H41" s="361"/>
      <c r="I41" s="361"/>
      <c r="J41" s="361" t="s">
        <v>222</v>
      </c>
      <c r="K41" s="373"/>
    </row>
  </sheetData>
  <mergeCells count="3">
    <mergeCell ref="A2:J2"/>
    <mergeCell ref="A13:J13"/>
    <mergeCell ref="B35:C35"/>
  </mergeCells>
  <phoneticPr fontId="24"/>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29"/>
  <sheetViews>
    <sheetView view="pageBreakPreview" zoomScale="85" zoomScaleNormal="100" zoomScaleSheetLayoutView="85" workbookViewId="0">
      <selection activeCell="B14" sqref="B14:J15"/>
    </sheetView>
  </sheetViews>
  <sheetFormatPr defaultColWidth="9" defaultRowHeight="13.2" x14ac:dyDescent="0.2"/>
  <cols>
    <col min="1" max="2" width="3.69921875" style="586" customWidth="1"/>
    <col min="3" max="3" width="44.3984375" style="586" customWidth="1"/>
    <col min="4" max="5" width="13.69921875" style="586" customWidth="1"/>
    <col min="6" max="6" width="3.69921875" style="586" customWidth="1"/>
    <col min="7" max="16384" width="9" style="586"/>
  </cols>
  <sheetData>
    <row r="1" spans="1:6" ht="20.100000000000001" customHeight="1" x14ac:dyDescent="0.2">
      <c r="F1" s="593" t="s">
        <v>515</v>
      </c>
    </row>
    <row r="2" spans="1:6" s="582" customFormat="1" ht="30" customHeight="1" x14ac:dyDescent="0.4">
      <c r="A2" s="580" t="s">
        <v>487</v>
      </c>
      <c r="B2" s="581"/>
      <c r="C2" s="581"/>
      <c r="D2" s="581"/>
      <c r="E2" s="581"/>
      <c r="F2" s="581"/>
    </row>
    <row r="3" spans="1:6" ht="20.100000000000001" customHeight="1" x14ac:dyDescent="0.2">
      <c r="A3" s="583"/>
      <c r="B3" s="584" t="s">
        <v>535</v>
      </c>
      <c r="C3" s="585"/>
      <c r="D3" s="583"/>
      <c r="E3" s="583"/>
      <c r="F3" s="583"/>
    </row>
    <row r="4" spans="1:6" ht="20.100000000000001" customHeight="1" x14ac:dyDescent="0.2">
      <c r="A4" s="583"/>
      <c r="B4" s="587" t="s">
        <v>488</v>
      </c>
      <c r="C4" s="587" t="s">
        <v>489</v>
      </c>
      <c r="D4" s="587" t="s">
        <v>490</v>
      </c>
      <c r="E4" s="587" t="s">
        <v>491</v>
      </c>
      <c r="F4" s="583"/>
    </row>
    <row r="5" spans="1:6" s="590" customFormat="1" ht="20.100000000000001" customHeight="1" x14ac:dyDescent="0.45">
      <c r="A5" s="588"/>
      <c r="B5" s="587">
        <v>1</v>
      </c>
      <c r="C5" s="589" t="s">
        <v>544</v>
      </c>
      <c r="D5" s="587">
        <v>50</v>
      </c>
      <c r="E5" s="587" t="s">
        <v>492</v>
      </c>
      <c r="F5" s="588"/>
    </row>
    <row r="6" spans="1:6" s="590" customFormat="1" ht="20.100000000000001" customHeight="1" x14ac:dyDescent="0.45">
      <c r="A6" s="588"/>
      <c r="B6" s="587">
        <v>2</v>
      </c>
      <c r="C6" s="589" t="s">
        <v>493</v>
      </c>
      <c r="D6" s="587">
        <v>12</v>
      </c>
      <c r="E6" s="587" t="s">
        <v>492</v>
      </c>
      <c r="F6" s="588"/>
    </row>
    <row r="7" spans="1:6" s="590" customFormat="1" ht="20.100000000000001" customHeight="1" x14ac:dyDescent="0.45">
      <c r="A7" s="588"/>
      <c r="B7" s="587">
        <v>3</v>
      </c>
      <c r="C7" s="589" t="s">
        <v>494</v>
      </c>
      <c r="D7" s="587">
        <v>50</v>
      </c>
      <c r="E7" s="587" t="s">
        <v>492</v>
      </c>
      <c r="F7" s="588"/>
    </row>
    <row r="8" spans="1:6" s="590" customFormat="1" ht="20.100000000000001" customHeight="1" x14ac:dyDescent="0.45">
      <c r="A8" s="588"/>
      <c r="B8" s="598">
        <v>4</v>
      </c>
      <c r="C8" s="599" t="s">
        <v>495</v>
      </c>
      <c r="D8" s="598">
        <v>50</v>
      </c>
      <c r="E8" s="598" t="s">
        <v>492</v>
      </c>
      <c r="F8" s="588"/>
    </row>
    <row r="9" spans="1:6" s="590" customFormat="1" ht="20.100000000000001" customHeight="1" x14ac:dyDescent="0.45">
      <c r="A9" s="588"/>
      <c r="B9" s="587">
        <v>5</v>
      </c>
      <c r="C9" s="589" t="s">
        <v>496</v>
      </c>
      <c r="D9" s="587">
        <v>50</v>
      </c>
      <c r="E9" s="587" t="s">
        <v>492</v>
      </c>
      <c r="F9" s="588"/>
    </row>
    <row r="10" spans="1:6" s="590" customFormat="1" ht="20.100000000000001" customHeight="1" x14ac:dyDescent="0.45">
      <c r="A10" s="588"/>
      <c r="B10" s="587">
        <v>6</v>
      </c>
      <c r="C10" s="589" t="s">
        <v>497</v>
      </c>
      <c r="D10" s="587">
        <v>20</v>
      </c>
      <c r="E10" s="587" t="s">
        <v>492</v>
      </c>
      <c r="F10" s="588"/>
    </row>
    <row r="11" spans="1:6" s="590" customFormat="1" ht="20.100000000000001" customHeight="1" x14ac:dyDescent="0.45">
      <c r="A11" s="588"/>
      <c r="B11" s="587">
        <v>7</v>
      </c>
      <c r="C11" s="589" t="s">
        <v>498</v>
      </c>
      <c r="D11" s="587">
        <v>50</v>
      </c>
      <c r="E11" s="587" t="s">
        <v>492</v>
      </c>
      <c r="F11" s="588"/>
    </row>
    <row r="12" spans="1:6" s="590" customFormat="1" ht="20.100000000000001" customHeight="1" x14ac:dyDescent="0.45">
      <c r="A12" s="588"/>
      <c r="B12" s="587">
        <v>8</v>
      </c>
      <c r="C12" s="589" t="s">
        <v>499</v>
      </c>
      <c r="D12" s="587">
        <v>20</v>
      </c>
      <c r="E12" s="587" t="s">
        <v>492</v>
      </c>
      <c r="F12" s="588"/>
    </row>
    <row r="13" spans="1:6" s="590" customFormat="1" ht="20.100000000000001" customHeight="1" x14ac:dyDescent="0.45">
      <c r="A13" s="588"/>
      <c r="B13" s="587">
        <v>9</v>
      </c>
      <c r="C13" s="589" t="s">
        <v>500</v>
      </c>
      <c r="D13" s="587">
        <v>20</v>
      </c>
      <c r="E13" s="587" t="s">
        <v>492</v>
      </c>
      <c r="F13" s="588"/>
    </row>
    <row r="14" spans="1:6" s="590" customFormat="1" ht="20.100000000000001" customHeight="1" x14ac:dyDescent="0.45">
      <c r="A14" s="588"/>
      <c r="B14" s="587">
        <v>10</v>
      </c>
      <c r="C14" s="589" t="s">
        <v>501</v>
      </c>
      <c r="D14" s="587">
        <v>25</v>
      </c>
      <c r="E14" s="587" t="s">
        <v>492</v>
      </c>
      <c r="F14" s="588"/>
    </row>
    <row r="15" spans="1:6" s="590" customFormat="1" ht="20.100000000000001" customHeight="1" x14ac:dyDescent="0.45">
      <c r="A15" s="588"/>
      <c r="B15" s="598">
        <v>11</v>
      </c>
      <c r="C15" s="599" t="s">
        <v>502</v>
      </c>
      <c r="D15" s="598">
        <v>50</v>
      </c>
      <c r="E15" s="598" t="s">
        <v>492</v>
      </c>
      <c r="F15" s="588"/>
    </row>
    <row r="16" spans="1:6" s="590" customFormat="1" ht="20.100000000000001" customHeight="1" x14ac:dyDescent="0.45">
      <c r="A16" s="588"/>
      <c r="B16" s="598">
        <v>12</v>
      </c>
      <c r="C16" s="599" t="s">
        <v>503</v>
      </c>
      <c r="D16" s="598">
        <v>50</v>
      </c>
      <c r="E16" s="598" t="s">
        <v>492</v>
      </c>
      <c r="F16" s="588"/>
    </row>
    <row r="17" spans="1:6" s="590" customFormat="1" ht="20.100000000000001" customHeight="1" x14ac:dyDescent="0.45">
      <c r="A17" s="588"/>
      <c r="B17" s="598">
        <v>13</v>
      </c>
      <c r="C17" s="599" t="s">
        <v>504</v>
      </c>
      <c r="D17" s="598">
        <v>50</v>
      </c>
      <c r="E17" s="598" t="s">
        <v>492</v>
      </c>
      <c r="F17" s="588"/>
    </row>
    <row r="18" spans="1:6" s="590" customFormat="1" ht="20.100000000000001" customHeight="1" x14ac:dyDescent="0.45">
      <c r="A18" s="588"/>
      <c r="B18" s="598">
        <v>14</v>
      </c>
      <c r="C18" s="599" t="s">
        <v>505</v>
      </c>
      <c r="D18" s="598">
        <v>50</v>
      </c>
      <c r="E18" s="598" t="s">
        <v>492</v>
      </c>
      <c r="F18" s="588"/>
    </row>
    <row r="19" spans="1:6" s="590" customFormat="1" ht="20.100000000000001" customHeight="1" x14ac:dyDescent="0.45">
      <c r="A19" s="588"/>
      <c r="B19" s="587">
        <v>15</v>
      </c>
      <c r="C19" s="589" t="s">
        <v>506</v>
      </c>
      <c r="D19" s="587">
        <v>12</v>
      </c>
      <c r="E19" s="587" t="s">
        <v>492</v>
      </c>
      <c r="F19" s="588"/>
    </row>
    <row r="20" spans="1:6" s="590" customFormat="1" ht="20.100000000000001" customHeight="1" x14ac:dyDescent="0.45">
      <c r="A20" s="588"/>
      <c r="B20" s="587">
        <v>16</v>
      </c>
      <c r="C20" s="589" t="s">
        <v>507</v>
      </c>
      <c r="D20" s="587">
        <v>50</v>
      </c>
      <c r="E20" s="587" t="s">
        <v>492</v>
      </c>
      <c r="F20" s="588"/>
    </row>
    <row r="21" spans="1:6" s="590" customFormat="1" ht="20.100000000000001" customHeight="1" x14ac:dyDescent="0.45">
      <c r="A21" s="588"/>
      <c r="B21" s="587">
        <v>17</v>
      </c>
      <c r="C21" s="589" t="s">
        <v>508</v>
      </c>
      <c r="D21" s="587">
        <v>50</v>
      </c>
      <c r="E21" s="587" t="s">
        <v>492</v>
      </c>
      <c r="F21" s="588"/>
    </row>
    <row r="22" spans="1:6" s="590" customFormat="1" ht="20.100000000000001" customHeight="1" x14ac:dyDescent="0.45">
      <c r="A22" s="588"/>
      <c r="B22" s="587">
        <v>18</v>
      </c>
      <c r="C22" s="589" t="s">
        <v>509</v>
      </c>
      <c r="D22" s="587">
        <v>50</v>
      </c>
      <c r="E22" s="587" t="s">
        <v>492</v>
      </c>
      <c r="F22" s="588"/>
    </row>
    <row r="23" spans="1:6" s="592" customFormat="1" ht="20.100000000000001" customHeight="1" x14ac:dyDescent="0.45">
      <c r="A23" s="591"/>
      <c r="B23" s="591" t="s">
        <v>510</v>
      </c>
      <c r="C23" s="591"/>
      <c r="D23" s="591"/>
      <c r="E23" s="591"/>
      <c r="F23" s="591"/>
    </row>
    <row r="24" spans="1:6" s="592" customFormat="1" ht="20.100000000000001" customHeight="1" x14ac:dyDescent="0.45">
      <c r="A24" s="591"/>
      <c r="B24" s="591" t="s">
        <v>511</v>
      </c>
      <c r="C24" s="591"/>
      <c r="D24" s="591"/>
      <c r="E24" s="591"/>
      <c r="F24" s="591"/>
    </row>
    <row r="25" spans="1:6" s="592" customFormat="1" ht="20.100000000000001" customHeight="1" x14ac:dyDescent="0.45">
      <c r="B25" s="592" t="s">
        <v>512</v>
      </c>
    </row>
    <row r="26" spans="1:6" ht="20.100000000000001" customHeight="1" x14ac:dyDescent="0.2">
      <c r="B26" s="592" t="s">
        <v>513</v>
      </c>
    </row>
    <row r="27" spans="1:6" ht="20.100000000000001" customHeight="1" x14ac:dyDescent="0.2">
      <c r="B27" s="592" t="s">
        <v>540</v>
      </c>
    </row>
    <row r="28" spans="1:6" ht="20.100000000000001" customHeight="1" x14ac:dyDescent="0.2">
      <c r="B28" s="592" t="s">
        <v>541</v>
      </c>
    </row>
    <row r="29" spans="1:6" ht="20.100000000000001" customHeight="1" x14ac:dyDescent="0.2">
      <c r="B29" s="592" t="s">
        <v>536</v>
      </c>
    </row>
  </sheetData>
  <phoneticPr fontId="1"/>
  <pageMargins left="0.59055118110236227" right="0.59055118110236227" top="0.59055118110236227" bottom="0.5905511811023622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AA228"/>
  <sheetViews>
    <sheetView tabSelected="1" view="pageBreakPreview" zoomScaleNormal="100" zoomScaleSheetLayoutView="100" workbookViewId="0">
      <selection activeCell="U5" sqref="U5"/>
    </sheetView>
  </sheetViews>
  <sheetFormatPr defaultColWidth="8.69921875" defaultRowHeight="14.4" x14ac:dyDescent="0.2"/>
  <cols>
    <col min="1" max="1" width="5.8984375" style="293" customWidth="1"/>
    <col min="2" max="2" width="4.19921875" style="293" customWidth="1"/>
    <col min="3" max="5" width="5.5" style="293" customWidth="1"/>
    <col min="6" max="16" width="5" style="293" customWidth="1"/>
    <col min="17" max="17" width="5.5" style="293" customWidth="1"/>
    <col min="18" max="18" width="7.3984375" style="293" hidden="1" customWidth="1"/>
    <col min="19" max="52" width="5.69921875" style="293" customWidth="1"/>
    <col min="53" max="16384" width="8.69921875" style="293"/>
  </cols>
  <sheetData>
    <row r="1" spans="1:18" ht="18.600000000000001" customHeight="1" x14ac:dyDescent="0.2">
      <c r="R1" s="312" t="s">
        <v>185</v>
      </c>
    </row>
    <row r="2" spans="1:18" ht="18.600000000000001" customHeight="1" x14ac:dyDescent="0.2">
      <c r="E2" s="1184" t="s">
        <v>169</v>
      </c>
      <c r="F2" s="1184"/>
      <c r="G2" s="1184"/>
      <c r="H2" s="1184"/>
      <c r="I2" s="1184"/>
      <c r="J2" s="1184"/>
      <c r="K2" s="1184"/>
      <c r="L2" s="1184"/>
      <c r="M2" s="294"/>
      <c r="N2" s="295"/>
      <c r="R2" s="463" t="s">
        <v>370</v>
      </c>
    </row>
    <row r="3" spans="1:18" ht="18.600000000000001" customHeight="1" x14ac:dyDescent="0.2">
      <c r="A3" s="296"/>
      <c r="B3" s="296"/>
      <c r="C3" s="296"/>
      <c r="D3" s="296"/>
      <c r="E3" s="296"/>
      <c r="F3" s="296"/>
      <c r="G3" s="296"/>
      <c r="H3" s="296"/>
      <c r="I3" s="296"/>
      <c r="J3" s="296"/>
      <c r="K3" s="296"/>
      <c r="L3" s="296"/>
      <c r="M3" s="296"/>
      <c r="N3" s="296"/>
      <c r="O3" s="296"/>
      <c r="P3" s="296"/>
      <c r="Q3" s="296"/>
      <c r="R3" s="379"/>
    </row>
    <row r="4" spans="1:18" ht="18.600000000000001" customHeight="1" x14ac:dyDescent="0.2">
      <c r="A4" s="296"/>
      <c r="B4" s="296"/>
      <c r="C4" s="296"/>
      <c r="D4" s="296"/>
      <c r="E4" s="296"/>
      <c r="F4" s="296"/>
      <c r="G4" s="296"/>
      <c r="H4" s="296"/>
      <c r="I4" s="296"/>
      <c r="J4" s="1185" t="s">
        <v>116</v>
      </c>
      <c r="K4" s="1185"/>
      <c r="L4" s="1186" t="s">
        <v>345</v>
      </c>
      <c r="M4" s="1186"/>
      <c r="N4" s="1186"/>
      <c r="O4" s="1186"/>
      <c r="P4" s="1186"/>
      <c r="Q4" s="296"/>
      <c r="R4" s="379"/>
    </row>
    <row r="5" spans="1:18" ht="18.600000000000001" customHeight="1" x14ac:dyDescent="0.2">
      <c r="A5" s="296"/>
      <c r="B5" s="296"/>
      <c r="C5" s="296"/>
      <c r="D5" s="296"/>
      <c r="E5" s="296"/>
      <c r="F5" s="296"/>
      <c r="G5" s="296"/>
      <c r="H5" s="296"/>
      <c r="I5" s="296"/>
      <c r="J5" s="296"/>
      <c r="K5" s="296"/>
      <c r="L5" s="296"/>
      <c r="M5" s="296"/>
      <c r="N5" s="296"/>
      <c r="O5" s="296"/>
      <c r="P5" s="296"/>
      <c r="Q5" s="296"/>
      <c r="R5" s="379"/>
    </row>
    <row r="6" spans="1:18" ht="18.600000000000001" customHeight="1" x14ac:dyDescent="0.2">
      <c r="A6" s="1185" t="s">
        <v>82</v>
      </c>
      <c r="B6" s="1185"/>
      <c r="C6" s="1185"/>
      <c r="D6" s="296"/>
      <c r="E6" s="296"/>
      <c r="F6" s="296"/>
      <c r="G6" s="296"/>
      <c r="H6" s="296"/>
      <c r="I6" s="296"/>
      <c r="J6" s="296"/>
      <c r="K6" s="296"/>
      <c r="L6" s="296"/>
      <c r="M6" s="296"/>
      <c r="N6" s="296"/>
      <c r="O6" s="296"/>
      <c r="P6" s="296"/>
      <c r="Q6" s="296"/>
      <c r="R6" s="379"/>
    </row>
    <row r="7" spans="1:18" ht="18.600000000000001" customHeight="1" x14ac:dyDescent="0.2">
      <c r="A7" s="296"/>
      <c r="B7" s="296"/>
      <c r="C7" s="296"/>
      <c r="D7" s="296"/>
      <c r="E7" s="296"/>
      <c r="F7" s="296"/>
      <c r="G7" s="296"/>
      <c r="H7" s="296"/>
      <c r="I7" s="296"/>
      <c r="J7" s="296"/>
      <c r="K7" s="296"/>
      <c r="L7" s="296"/>
      <c r="M7" s="296"/>
      <c r="N7" s="296"/>
      <c r="O7" s="296"/>
      <c r="P7" s="296"/>
      <c r="Q7" s="296"/>
      <c r="R7" s="379"/>
    </row>
    <row r="8" spans="1:18" ht="18.600000000000001" customHeight="1" x14ac:dyDescent="0.2">
      <c r="A8" s="296"/>
      <c r="B8" s="296"/>
      <c r="C8" s="296"/>
      <c r="D8" s="296"/>
      <c r="E8" s="296"/>
      <c r="F8" s="1190" t="s">
        <v>156</v>
      </c>
      <c r="G8" s="1190"/>
      <c r="H8" s="1190"/>
      <c r="I8" s="1191"/>
      <c r="J8" s="1191"/>
      <c r="K8" s="1191"/>
      <c r="L8" s="1191"/>
      <c r="M8" s="1191"/>
      <c r="N8" s="1191"/>
      <c r="O8" s="1191"/>
      <c r="P8" s="296"/>
      <c r="Q8" s="296"/>
      <c r="R8" s="379"/>
    </row>
    <row r="9" spans="1:18" ht="18.600000000000001" customHeight="1" x14ac:dyDescent="0.2">
      <c r="A9" s="296"/>
      <c r="B9" s="296"/>
      <c r="C9" s="296"/>
      <c r="D9" s="296"/>
      <c r="E9" s="296"/>
      <c r="F9" s="1190" t="s">
        <v>157</v>
      </c>
      <c r="G9" s="1190"/>
      <c r="H9" s="1190"/>
      <c r="I9" s="1191"/>
      <c r="J9" s="1191"/>
      <c r="K9" s="1191"/>
      <c r="L9" s="1191"/>
      <c r="M9" s="1191"/>
      <c r="N9" s="1191"/>
      <c r="O9" s="1191"/>
      <c r="P9" s="296"/>
      <c r="Q9" s="296"/>
    </row>
    <row r="10" spans="1:18" ht="18.600000000000001" customHeight="1" x14ac:dyDescent="0.2">
      <c r="A10" s="296"/>
      <c r="B10" s="296"/>
      <c r="C10" s="296"/>
      <c r="D10" s="296"/>
      <c r="E10" s="296"/>
      <c r="F10" s="1190" t="s">
        <v>124</v>
      </c>
      <c r="G10" s="1190"/>
      <c r="H10" s="1190"/>
      <c r="I10" s="1191"/>
      <c r="J10" s="1191"/>
      <c r="K10" s="1191"/>
      <c r="L10" s="1191"/>
      <c r="M10" s="1191"/>
      <c r="N10" s="1191"/>
      <c r="O10" s="1191"/>
      <c r="P10" s="297"/>
      <c r="Q10" s="296"/>
    </row>
    <row r="11" spans="1:18" ht="18.600000000000001" customHeight="1" x14ac:dyDescent="0.2">
      <c r="A11" s="296"/>
      <c r="B11" s="296"/>
      <c r="C11" s="296"/>
      <c r="D11" s="296"/>
      <c r="E11" s="296"/>
      <c r="F11" s="1190" t="s">
        <v>83</v>
      </c>
      <c r="G11" s="1190"/>
      <c r="H11" s="1190"/>
      <c r="I11" s="1191"/>
      <c r="J11" s="1191"/>
      <c r="K11" s="1191"/>
      <c r="L11" s="1191"/>
      <c r="M11" s="1191"/>
      <c r="N11" s="1191"/>
      <c r="O11" s="1191"/>
      <c r="P11" s="296"/>
      <c r="Q11" s="296"/>
    </row>
    <row r="12" spans="1:18" ht="18.600000000000001" customHeight="1" x14ac:dyDescent="0.2">
      <c r="A12" s="296"/>
      <c r="B12" s="296"/>
      <c r="C12" s="296"/>
      <c r="D12" s="296"/>
      <c r="E12" s="296"/>
      <c r="F12" s="1190" t="s">
        <v>84</v>
      </c>
      <c r="G12" s="1190"/>
      <c r="H12" s="1190"/>
      <c r="I12" s="1191"/>
      <c r="J12" s="1191"/>
      <c r="K12" s="1191"/>
      <c r="L12" s="1191"/>
      <c r="M12" s="1191"/>
      <c r="N12" s="1191"/>
      <c r="O12" s="1191"/>
      <c r="P12" s="296"/>
      <c r="Q12" s="296"/>
    </row>
    <row r="13" spans="1:18" ht="18.600000000000001" customHeight="1" x14ac:dyDescent="0.2">
      <c r="A13" s="296"/>
      <c r="B13" s="296"/>
      <c r="C13" s="296"/>
      <c r="D13" s="296"/>
      <c r="E13" s="296"/>
      <c r="F13" s="296"/>
      <c r="G13" s="296"/>
      <c r="H13" s="296"/>
      <c r="I13" s="296"/>
      <c r="J13" s="296"/>
      <c r="K13" s="296"/>
      <c r="L13" s="296"/>
      <c r="M13" s="296"/>
      <c r="N13" s="296"/>
      <c r="O13" s="296"/>
      <c r="P13" s="296"/>
      <c r="Q13" s="296"/>
    </row>
    <row r="14" spans="1:18" ht="18.600000000000001" customHeight="1" x14ac:dyDescent="0.2">
      <c r="A14" s="296"/>
      <c r="B14" s="296"/>
      <c r="C14" s="296"/>
      <c r="D14" s="296"/>
      <c r="E14" s="296"/>
      <c r="F14" s="296"/>
      <c r="G14" s="296"/>
      <c r="H14" s="296"/>
      <c r="I14" s="296"/>
      <c r="J14" s="296"/>
      <c r="K14" s="296"/>
      <c r="L14" s="296"/>
      <c r="M14" s="296"/>
      <c r="N14" s="296"/>
      <c r="O14" s="296"/>
      <c r="P14" s="296"/>
      <c r="Q14" s="296"/>
    </row>
    <row r="15" spans="1:18" s="298" customFormat="1" ht="37.35" customHeight="1" x14ac:dyDescent="0.2">
      <c r="A15" s="1193" t="str">
        <f>入力シート!D264</f>
        <v>令和6年3月26日付けで公告のありました下記工事の事後審査に必要な書類を提出します。</v>
      </c>
      <c r="B15" s="1193"/>
      <c r="C15" s="1193"/>
      <c r="D15" s="1193"/>
      <c r="E15" s="1193"/>
      <c r="F15" s="1193"/>
      <c r="G15" s="1193"/>
      <c r="H15" s="1193"/>
      <c r="I15" s="1193"/>
      <c r="J15" s="1193"/>
      <c r="K15" s="1193"/>
      <c r="L15" s="1193"/>
      <c r="M15" s="1193"/>
      <c r="N15" s="1193"/>
      <c r="O15" s="1193"/>
      <c r="P15" s="1193"/>
      <c r="Q15" s="1193"/>
    </row>
    <row r="16" spans="1:18" ht="37.35" customHeight="1" x14ac:dyDescent="0.2">
      <c r="A16" s="1192" t="str">
        <f>"　"&amp;入力シート!D265</f>
        <v>　なお、地方自治法施行令（昭和２２年政令第１６号）第１６７条の４の規定に該当する者でないこと及び添付書類の内容について事実と相違ないことを誓約します。</v>
      </c>
      <c r="B16" s="1192"/>
      <c r="C16" s="1192"/>
      <c r="D16" s="1192"/>
      <c r="E16" s="1192"/>
      <c r="F16" s="1192"/>
      <c r="G16" s="1192"/>
      <c r="H16" s="1192"/>
      <c r="I16" s="1192"/>
      <c r="J16" s="1192"/>
      <c r="K16" s="1192"/>
      <c r="L16" s="1192"/>
      <c r="M16" s="1192"/>
      <c r="N16" s="1192"/>
      <c r="O16" s="1192"/>
      <c r="P16" s="1192"/>
      <c r="Q16" s="1192"/>
    </row>
    <row r="17" spans="1:17" ht="18.600000000000001" customHeight="1" x14ac:dyDescent="0.2"/>
    <row r="18" spans="1:17" ht="18.600000000000001" customHeight="1" x14ac:dyDescent="0.2">
      <c r="A18" s="1185" t="s">
        <v>93</v>
      </c>
      <c r="B18" s="1185"/>
      <c r="C18" s="1185"/>
      <c r="D18" s="1185"/>
      <c r="E18" s="1185"/>
      <c r="F18" s="1185"/>
      <c r="G18" s="1185"/>
      <c r="H18" s="1185"/>
      <c r="I18" s="1185"/>
      <c r="J18" s="1185"/>
      <c r="K18" s="1185"/>
      <c r="L18" s="1185"/>
      <c r="M18" s="1185"/>
      <c r="N18" s="1185"/>
      <c r="O18" s="1185"/>
      <c r="P18" s="1185"/>
      <c r="Q18" s="1185"/>
    </row>
    <row r="19" spans="1:17" ht="18.600000000000001" customHeight="1" x14ac:dyDescent="0.2">
      <c r="A19" s="299" t="s">
        <v>94</v>
      </c>
    </row>
    <row r="20" spans="1:17" ht="18.600000000000001" customHeight="1" x14ac:dyDescent="0.2">
      <c r="A20" s="300">
        <v>1</v>
      </c>
      <c r="B20" s="1188" t="s">
        <v>1</v>
      </c>
      <c r="C20" s="1188"/>
    </row>
    <row r="21" spans="1:17" ht="18.600000000000001" customHeight="1" x14ac:dyDescent="0.2">
      <c r="A21" s="301"/>
      <c r="B21" s="1187">
        <f>入力シート!E8</f>
        <v>2024101066</v>
      </c>
      <c r="C21" s="1187"/>
      <c r="D21" s="1187"/>
      <c r="E21" s="1187"/>
      <c r="F21" s="1187"/>
      <c r="G21" s="1187"/>
      <c r="H21" s="1187"/>
      <c r="I21" s="1187"/>
      <c r="J21" s="1187"/>
      <c r="K21" s="1187"/>
      <c r="L21" s="1187"/>
      <c r="M21" s="1187"/>
      <c r="N21" s="1187"/>
      <c r="O21" s="1187"/>
      <c r="P21" s="1187"/>
    </row>
    <row r="22" spans="1:17" ht="18.600000000000001" customHeight="1" x14ac:dyDescent="0.2">
      <c r="A22" s="301"/>
    </row>
    <row r="23" spans="1:17" ht="18.600000000000001" customHeight="1" x14ac:dyDescent="0.2">
      <c r="A23" s="300">
        <v>2</v>
      </c>
      <c r="B23" s="1188" t="s">
        <v>2</v>
      </c>
      <c r="C23" s="1188"/>
    </row>
    <row r="24" spans="1:17" ht="18.600000000000001" customHeight="1" x14ac:dyDescent="0.2">
      <c r="B24" s="1187" t="str">
        <f>入力シート!E9</f>
        <v>公共下水道築造工事（赤松工区その３）（週休２日）</v>
      </c>
      <c r="C24" s="1187"/>
      <c r="D24" s="1187"/>
      <c r="E24" s="1187"/>
      <c r="F24" s="1187"/>
      <c r="G24" s="1187"/>
      <c r="H24" s="1187"/>
      <c r="I24" s="1187"/>
      <c r="J24" s="1187"/>
      <c r="K24" s="1187"/>
      <c r="L24" s="1187"/>
      <c r="M24" s="1187"/>
      <c r="N24" s="1187"/>
      <c r="O24" s="1187"/>
      <c r="P24" s="1187"/>
    </row>
    <row r="25" spans="1:17" ht="18.600000000000001" customHeight="1" x14ac:dyDescent="0.2"/>
    <row r="26" spans="1:17" ht="18.600000000000001" customHeight="1" x14ac:dyDescent="0.2">
      <c r="A26" s="299" t="s">
        <v>95</v>
      </c>
      <c r="B26" s="296"/>
      <c r="C26" s="296"/>
      <c r="D26" s="296"/>
      <c r="E26" s="296"/>
      <c r="F26" s="296"/>
    </row>
    <row r="27" spans="1:17" ht="18.600000000000001" customHeight="1" x14ac:dyDescent="0.2">
      <c r="A27" s="300">
        <v>1</v>
      </c>
      <c r="B27" s="296" t="s">
        <v>96</v>
      </c>
      <c r="C27" s="296"/>
      <c r="D27" s="296"/>
      <c r="E27" s="296"/>
      <c r="F27" s="296"/>
    </row>
    <row r="28" spans="1:17" ht="18.600000000000001" customHeight="1" x14ac:dyDescent="0.2">
      <c r="A28" s="296"/>
      <c r="B28" s="302" t="s">
        <v>170</v>
      </c>
      <c r="C28" s="296"/>
      <c r="D28" s="296"/>
      <c r="E28" s="296"/>
      <c r="F28" s="296"/>
    </row>
    <row r="29" spans="1:17" ht="18.600000000000001" customHeight="1" x14ac:dyDescent="0.2">
      <c r="A29" s="296"/>
      <c r="B29" s="302" t="s">
        <v>171</v>
      </c>
      <c r="C29" s="296"/>
      <c r="D29" s="296"/>
      <c r="E29" s="296"/>
      <c r="F29" s="296"/>
    </row>
    <row r="30" spans="1:17" ht="18.600000000000001" customHeight="1" x14ac:dyDescent="0.2"/>
    <row r="31" spans="1:17" ht="18.600000000000001" customHeight="1" x14ac:dyDescent="0.2"/>
    <row r="32" spans="1:17" ht="18.600000000000001" customHeight="1" x14ac:dyDescent="0.2"/>
    <row r="33" spans="1:18" ht="18.600000000000001" customHeight="1" x14ac:dyDescent="0.2"/>
    <row r="34" spans="1:18" ht="18.600000000000001" customHeight="1" x14ac:dyDescent="0.2"/>
    <row r="35" spans="1:18" ht="18.600000000000001" customHeight="1" x14ac:dyDescent="0.2"/>
    <row r="36" spans="1:18" ht="18.600000000000001" customHeight="1" x14ac:dyDescent="0.35">
      <c r="R36" s="315"/>
    </row>
    <row r="37" spans="1:18" ht="18.600000000000001" customHeight="1" x14ac:dyDescent="0.2">
      <c r="A37" s="303" t="s">
        <v>97</v>
      </c>
      <c r="R37" s="377"/>
    </row>
    <row r="38" spans="1:18" ht="18.600000000000001" customHeight="1" x14ac:dyDescent="0.2">
      <c r="C38" s="1185" t="s">
        <v>96</v>
      </c>
      <c r="D38" s="1185"/>
      <c r="E38" s="1185"/>
      <c r="F38" s="1185"/>
      <c r="G38" s="1185"/>
      <c r="H38" s="1185"/>
      <c r="I38" s="1185"/>
      <c r="J38" s="1185"/>
      <c r="K38" s="1185"/>
      <c r="L38" s="1185"/>
      <c r="M38" s="1185"/>
      <c r="N38" s="1185"/>
      <c r="O38" s="1185"/>
      <c r="R38" s="378"/>
    </row>
    <row r="39" spans="1:18" ht="18.600000000000001" customHeight="1" x14ac:dyDescent="0.2">
      <c r="C39" s="385"/>
      <c r="D39" s="385"/>
      <c r="E39" s="385"/>
      <c r="F39" s="385"/>
      <c r="G39" s="385"/>
      <c r="H39" s="385"/>
      <c r="I39" s="385"/>
      <c r="J39" s="385"/>
      <c r="K39" s="385"/>
      <c r="L39" s="385"/>
      <c r="M39" s="385"/>
      <c r="N39" s="385"/>
      <c r="O39" s="385"/>
      <c r="R39" s="378"/>
    </row>
    <row r="40" spans="1:18" s="305" customFormat="1" ht="18.600000000000001" customHeight="1" thickBot="1" x14ac:dyDescent="0.5">
      <c r="A40" s="410">
        <v>1</v>
      </c>
      <c r="B40" s="1189" t="str">
        <f>入力シート!D266</f>
        <v>企業の同規模工事の施工実績</v>
      </c>
      <c r="C40" s="1189"/>
      <c r="D40" s="1189"/>
      <c r="E40" s="1189"/>
      <c r="F40" s="1189"/>
      <c r="G40" s="1189"/>
      <c r="H40" s="1189"/>
      <c r="I40" s="1189"/>
      <c r="J40" s="1189"/>
      <c r="K40" s="1189"/>
      <c r="L40" s="1189"/>
      <c r="M40" s="1189"/>
      <c r="N40" s="1189"/>
      <c r="O40" s="1189"/>
      <c r="P40" s="1189"/>
      <c r="R40" s="378"/>
    </row>
    <row r="41" spans="1:18" s="306" customFormat="1" ht="14.1" customHeight="1" x14ac:dyDescent="0.15">
      <c r="B41" s="1199" t="s">
        <v>98</v>
      </c>
      <c r="C41" s="1201" t="s">
        <v>2</v>
      </c>
      <c r="D41" s="1201"/>
      <c r="E41" s="1201"/>
      <c r="F41" s="1202"/>
      <c r="G41" s="1202"/>
      <c r="H41" s="1202"/>
      <c r="I41" s="1202"/>
      <c r="J41" s="1202"/>
      <c r="K41" s="1202"/>
      <c r="L41" s="1202"/>
      <c r="M41" s="1202"/>
      <c r="N41" s="1202"/>
      <c r="O41" s="1202"/>
      <c r="P41" s="1203"/>
      <c r="R41" s="378"/>
    </row>
    <row r="42" spans="1:18" s="306" customFormat="1" ht="14.1" customHeight="1" x14ac:dyDescent="0.15">
      <c r="B42" s="1178"/>
      <c r="C42" s="1158" t="s">
        <v>99</v>
      </c>
      <c r="D42" s="1158"/>
      <c r="E42" s="1158"/>
      <c r="F42" s="1204"/>
      <c r="G42" s="1204"/>
      <c r="H42" s="1204"/>
      <c r="I42" s="1204"/>
      <c r="J42" s="1204"/>
      <c r="K42" s="1204"/>
      <c r="L42" s="1204"/>
      <c r="M42" s="1204"/>
      <c r="N42" s="1204"/>
      <c r="O42" s="1204"/>
      <c r="P42" s="1205"/>
      <c r="R42" s="378"/>
    </row>
    <row r="43" spans="1:18" s="306" customFormat="1" ht="14.1" customHeight="1" x14ac:dyDescent="0.15">
      <c r="B43" s="1178"/>
      <c r="C43" s="1158" t="s">
        <v>100</v>
      </c>
      <c r="D43" s="1158"/>
      <c r="E43" s="1158"/>
      <c r="F43" s="1204"/>
      <c r="G43" s="1204"/>
      <c r="H43" s="1204"/>
      <c r="I43" s="1204"/>
      <c r="J43" s="1204"/>
      <c r="K43" s="1204"/>
      <c r="L43" s="1204"/>
      <c r="M43" s="1204"/>
      <c r="N43" s="1204"/>
      <c r="O43" s="1204"/>
      <c r="P43" s="1205"/>
      <c r="R43" s="378"/>
    </row>
    <row r="44" spans="1:18" s="306" customFormat="1" ht="14.1" customHeight="1" x14ac:dyDescent="0.15">
      <c r="B44" s="1178"/>
      <c r="C44" s="1158" t="s">
        <v>101</v>
      </c>
      <c r="D44" s="1158"/>
      <c r="E44" s="1158"/>
      <c r="F44" s="1204"/>
      <c r="G44" s="1204"/>
      <c r="H44" s="1204"/>
      <c r="I44" s="1204"/>
      <c r="J44" s="1204"/>
      <c r="K44" s="1204"/>
      <c r="L44" s="1204"/>
      <c r="M44" s="1204"/>
      <c r="N44" s="1204"/>
      <c r="O44" s="1204"/>
      <c r="P44" s="1205"/>
    </row>
    <row r="45" spans="1:18" s="306" customFormat="1" ht="14.1" customHeight="1" x14ac:dyDescent="0.15">
      <c r="B45" s="1178"/>
      <c r="C45" s="1158" t="s">
        <v>4</v>
      </c>
      <c r="D45" s="1158"/>
      <c r="E45" s="1158"/>
      <c r="F45" s="1204"/>
      <c r="G45" s="1204"/>
      <c r="H45" s="1204"/>
      <c r="I45" s="1204"/>
      <c r="J45" s="1204"/>
      <c r="K45" s="1204"/>
      <c r="L45" s="1204"/>
      <c r="M45" s="1204"/>
      <c r="N45" s="1204"/>
      <c r="O45" s="1204"/>
      <c r="P45" s="1205"/>
    </row>
    <row r="46" spans="1:18" s="306" customFormat="1" ht="14.1" customHeight="1" x14ac:dyDescent="0.15">
      <c r="B46" s="1178"/>
      <c r="C46" s="1158" t="s">
        <v>102</v>
      </c>
      <c r="D46" s="1158"/>
      <c r="E46" s="1158"/>
      <c r="F46" s="1194">
        <v>0</v>
      </c>
      <c r="G46" s="1194"/>
      <c r="H46" s="1194"/>
      <c r="I46" s="1194"/>
      <c r="J46" s="1194"/>
      <c r="K46" s="1194"/>
      <c r="L46" s="1194"/>
      <c r="M46" s="1194"/>
      <c r="N46" s="1194"/>
      <c r="O46" s="1194"/>
      <c r="P46" s="1195"/>
    </row>
    <row r="47" spans="1:18" s="306" customFormat="1" ht="14.1" customHeight="1" x14ac:dyDescent="0.15">
      <c r="B47" s="1178"/>
      <c r="C47" s="1158" t="s">
        <v>9</v>
      </c>
      <c r="D47" s="1158"/>
      <c r="E47" s="1158"/>
      <c r="F47" s="1159"/>
      <c r="G47" s="1160"/>
      <c r="H47" s="1160"/>
      <c r="I47" s="1160"/>
      <c r="J47" s="1160"/>
      <c r="K47" s="292" t="s">
        <v>266</v>
      </c>
      <c r="L47" s="1161"/>
      <c r="M47" s="1161"/>
      <c r="N47" s="1161"/>
      <c r="O47" s="1161"/>
      <c r="P47" s="1162"/>
    </row>
    <row r="48" spans="1:18" s="306" customFormat="1" ht="56.7" customHeight="1" thickBot="1" x14ac:dyDescent="0.2">
      <c r="B48" s="1200"/>
      <c r="C48" s="1196" t="s">
        <v>103</v>
      </c>
      <c r="D48" s="1196"/>
      <c r="E48" s="1196"/>
      <c r="F48" s="1197"/>
      <c r="G48" s="1197"/>
      <c r="H48" s="1197"/>
      <c r="I48" s="1197"/>
      <c r="J48" s="1197"/>
      <c r="K48" s="1197"/>
      <c r="L48" s="1197"/>
      <c r="M48" s="1197"/>
      <c r="N48" s="1197"/>
      <c r="O48" s="1197"/>
      <c r="P48" s="1198"/>
    </row>
    <row r="49" spans="2:16" ht="14.1" customHeight="1" x14ac:dyDescent="0.2">
      <c r="B49" s="1199" t="s">
        <v>104</v>
      </c>
      <c r="C49" s="1201" t="s">
        <v>2</v>
      </c>
      <c r="D49" s="1201"/>
      <c r="E49" s="1201"/>
      <c r="F49" s="1202"/>
      <c r="G49" s="1202"/>
      <c r="H49" s="1202"/>
      <c r="I49" s="1202"/>
      <c r="J49" s="1202"/>
      <c r="K49" s="1202"/>
      <c r="L49" s="1202"/>
      <c r="M49" s="1202"/>
      <c r="N49" s="1202"/>
      <c r="O49" s="1202"/>
      <c r="P49" s="1203"/>
    </row>
    <row r="50" spans="2:16" ht="14.1" customHeight="1" x14ac:dyDescent="0.2">
      <c r="B50" s="1178"/>
      <c r="C50" s="1158" t="s">
        <v>99</v>
      </c>
      <c r="D50" s="1158"/>
      <c r="E50" s="1158"/>
      <c r="F50" s="1204"/>
      <c r="G50" s="1204"/>
      <c r="H50" s="1204"/>
      <c r="I50" s="1204"/>
      <c r="J50" s="1204"/>
      <c r="K50" s="1204"/>
      <c r="L50" s="1204"/>
      <c r="M50" s="1204"/>
      <c r="N50" s="1204"/>
      <c r="O50" s="1204"/>
      <c r="P50" s="1205"/>
    </row>
    <row r="51" spans="2:16" ht="14.1" customHeight="1" x14ac:dyDescent="0.2">
      <c r="B51" s="1178"/>
      <c r="C51" s="1158" t="s">
        <v>100</v>
      </c>
      <c r="D51" s="1158"/>
      <c r="E51" s="1158"/>
      <c r="F51" s="1204"/>
      <c r="G51" s="1204"/>
      <c r="H51" s="1204"/>
      <c r="I51" s="1204"/>
      <c r="J51" s="1204"/>
      <c r="K51" s="1204"/>
      <c r="L51" s="1204"/>
      <c r="M51" s="1204"/>
      <c r="N51" s="1204"/>
      <c r="O51" s="1204"/>
      <c r="P51" s="1205"/>
    </row>
    <row r="52" spans="2:16" ht="14.1" customHeight="1" x14ac:dyDescent="0.2">
      <c r="B52" s="1178"/>
      <c r="C52" s="1158" t="s">
        <v>101</v>
      </c>
      <c r="D52" s="1158"/>
      <c r="E52" s="1158"/>
      <c r="F52" s="1204"/>
      <c r="G52" s="1204"/>
      <c r="H52" s="1204"/>
      <c r="I52" s="1204"/>
      <c r="J52" s="1204"/>
      <c r="K52" s="1204"/>
      <c r="L52" s="1204"/>
      <c r="M52" s="1204"/>
      <c r="N52" s="1204"/>
      <c r="O52" s="1204"/>
      <c r="P52" s="1205"/>
    </row>
    <row r="53" spans="2:16" ht="14.1" customHeight="1" x14ac:dyDescent="0.2">
      <c r="B53" s="1178"/>
      <c r="C53" s="1158" t="s">
        <v>4</v>
      </c>
      <c r="D53" s="1158"/>
      <c r="E53" s="1158"/>
      <c r="F53" s="1204"/>
      <c r="G53" s="1204"/>
      <c r="H53" s="1204"/>
      <c r="I53" s="1204"/>
      <c r="J53" s="1204"/>
      <c r="K53" s="1204"/>
      <c r="L53" s="1204"/>
      <c r="M53" s="1204"/>
      <c r="N53" s="1204"/>
      <c r="O53" s="1204"/>
      <c r="P53" s="1205"/>
    </row>
    <row r="54" spans="2:16" ht="14.1" customHeight="1" x14ac:dyDescent="0.2">
      <c r="B54" s="1178"/>
      <c r="C54" s="1158" t="s">
        <v>102</v>
      </c>
      <c r="D54" s="1158"/>
      <c r="E54" s="1158"/>
      <c r="F54" s="1194"/>
      <c r="G54" s="1194"/>
      <c r="H54" s="1194"/>
      <c r="I54" s="1194"/>
      <c r="J54" s="1194"/>
      <c r="K54" s="1194"/>
      <c r="L54" s="1194"/>
      <c r="M54" s="1194"/>
      <c r="N54" s="1194"/>
      <c r="O54" s="1194"/>
      <c r="P54" s="1195"/>
    </row>
    <row r="55" spans="2:16" s="306" customFormat="1" ht="14.1" customHeight="1" x14ac:dyDescent="0.15">
      <c r="B55" s="1178"/>
      <c r="C55" s="1158" t="s">
        <v>9</v>
      </c>
      <c r="D55" s="1158"/>
      <c r="E55" s="1158"/>
      <c r="F55" s="1159"/>
      <c r="G55" s="1160"/>
      <c r="H55" s="1160"/>
      <c r="I55" s="1160"/>
      <c r="J55" s="1160"/>
      <c r="K55" s="292" t="s">
        <v>266</v>
      </c>
      <c r="L55" s="1161"/>
      <c r="M55" s="1161"/>
      <c r="N55" s="1161"/>
      <c r="O55" s="1161"/>
      <c r="P55" s="1162"/>
    </row>
    <row r="56" spans="2:16" ht="56.7" customHeight="1" thickBot="1" x14ac:dyDescent="0.25">
      <c r="B56" s="1200"/>
      <c r="C56" s="1196" t="s">
        <v>103</v>
      </c>
      <c r="D56" s="1196"/>
      <c r="E56" s="1196"/>
      <c r="F56" s="1197"/>
      <c r="G56" s="1197"/>
      <c r="H56" s="1197"/>
      <c r="I56" s="1197"/>
      <c r="J56" s="1197"/>
      <c r="K56" s="1197"/>
      <c r="L56" s="1197"/>
      <c r="M56" s="1197"/>
      <c r="N56" s="1197"/>
      <c r="O56" s="1197"/>
      <c r="P56" s="1198"/>
    </row>
    <row r="57" spans="2:16" ht="14.1" customHeight="1" x14ac:dyDescent="0.2">
      <c r="B57" s="1206" t="s">
        <v>105</v>
      </c>
      <c r="C57" s="1201" t="s">
        <v>2</v>
      </c>
      <c r="D57" s="1201"/>
      <c r="E57" s="1201"/>
      <c r="F57" s="1202"/>
      <c r="G57" s="1202"/>
      <c r="H57" s="1202"/>
      <c r="I57" s="1202"/>
      <c r="J57" s="1202"/>
      <c r="K57" s="1202"/>
      <c r="L57" s="1202"/>
      <c r="M57" s="1202"/>
      <c r="N57" s="1202"/>
      <c r="O57" s="1202"/>
      <c r="P57" s="1203"/>
    </row>
    <row r="58" spans="2:16" ht="14.1" customHeight="1" x14ac:dyDescent="0.2">
      <c r="B58" s="1178"/>
      <c r="C58" s="1158" t="s">
        <v>99</v>
      </c>
      <c r="D58" s="1158"/>
      <c r="E58" s="1158"/>
      <c r="F58" s="1204"/>
      <c r="G58" s="1204"/>
      <c r="H58" s="1204"/>
      <c r="I58" s="1204"/>
      <c r="J58" s="1204"/>
      <c r="K58" s="1204"/>
      <c r="L58" s="1204"/>
      <c r="M58" s="1204"/>
      <c r="N58" s="1204"/>
      <c r="O58" s="1204"/>
      <c r="P58" s="1205"/>
    </row>
    <row r="59" spans="2:16" ht="14.1" customHeight="1" x14ac:dyDescent="0.2">
      <c r="B59" s="1178"/>
      <c r="C59" s="1158" t="s">
        <v>100</v>
      </c>
      <c r="D59" s="1158"/>
      <c r="E59" s="1158"/>
      <c r="F59" s="1204"/>
      <c r="G59" s="1204"/>
      <c r="H59" s="1204"/>
      <c r="I59" s="1204"/>
      <c r="J59" s="1204"/>
      <c r="K59" s="1204"/>
      <c r="L59" s="1204"/>
      <c r="M59" s="1204"/>
      <c r="N59" s="1204"/>
      <c r="O59" s="1204"/>
      <c r="P59" s="1205"/>
    </row>
    <row r="60" spans="2:16" ht="14.1" customHeight="1" x14ac:dyDescent="0.2">
      <c r="B60" s="1178"/>
      <c r="C60" s="1158" t="s">
        <v>101</v>
      </c>
      <c r="D60" s="1158"/>
      <c r="E60" s="1158"/>
      <c r="F60" s="1204"/>
      <c r="G60" s="1204"/>
      <c r="H60" s="1204"/>
      <c r="I60" s="1204"/>
      <c r="J60" s="1204"/>
      <c r="K60" s="1204"/>
      <c r="L60" s="1204"/>
      <c r="M60" s="1204"/>
      <c r="N60" s="1204"/>
      <c r="O60" s="1204"/>
      <c r="P60" s="1205"/>
    </row>
    <row r="61" spans="2:16" ht="14.1" customHeight="1" x14ac:dyDescent="0.2">
      <c r="B61" s="1178"/>
      <c r="C61" s="1158" t="s">
        <v>4</v>
      </c>
      <c r="D61" s="1158"/>
      <c r="E61" s="1158"/>
      <c r="F61" s="1204"/>
      <c r="G61" s="1204"/>
      <c r="H61" s="1204"/>
      <c r="I61" s="1204"/>
      <c r="J61" s="1204"/>
      <c r="K61" s="1204"/>
      <c r="L61" s="1204"/>
      <c r="M61" s="1204"/>
      <c r="N61" s="1204"/>
      <c r="O61" s="1204"/>
      <c r="P61" s="1205"/>
    </row>
    <row r="62" spans="2:16" ht="14.1" customHeight="1" x14ac:dyDescent="0.2">
      <c r="B62" s="1178"/>
      <c r="C62" s="1158" t="s">
        <v>102</v>
      </c>
      <c r="D62" s="1158"/>
      <c r="E62" s="1158"/>
      <c r="F62" s="1194">
        <v>0</v>
      </c>
      <c r="G62" s="1194"/>
      <c r="H62" s="1194"/>
      <c r="I62" s="1194"/>
      <c r="J62" s="1194"/>
      <c r="K62" s="1194"/>
      <c r="L62" s="1194"/>
      <c r="M62" s="1194"/>
      <c r="N62" s="1194"/>
      <c r="O62" s="1194"/>
      <c r="P62" s="1195"/>
    </row>
    <row r="63" spans="2:16" s="306" customFormat="1" ht="14.1" customHeight="1" x14ac:dyDescent="0.15">
      <c r="B63" s="1179"/>
      <c r="C63" s="1158" t="s">
        <v>9</v>
      </c>
      <c r="D63" s="1158"/>
      <c r="E63" s="1158"/>
      <c r="F63" s="1159"/>
      <c r="G63" s="1160"/>
      <c r="H63" s="1160"/>
      <c r="I63" s="1160"/>
      <c r="J63" s="1160"/>
      <c r="K63" s="292" t="s">
        <v>266</v>
      </c>
      <c r="L63" s="1161"/>
      <c r="M63" s="1161"/>
      <c r="N63" s="1161"/>
      <c r="O63" s="1161"/>
      <c r="P63" s="1162"/>
    </row>
    <row r="64" spans="2:16" ht="56.7" customHeight="1" thickBot="1" x14ac:dyDescent="0.25">
      <c r="B64" s="1200"/>
      <c r="C64" s="1196" t="s">
        <v>103</v>
      </c>
      <c r="D64" s="1196"/>
      <c r="E64" s="1196"/>
      <c r="F64" s="1197"/>
      <c r="G64" s="1197"/>
      <c r="H64" s="1197"/>
      <c r="I64" s="1197"/>
      <c r="J64" s="1197"/>
      <c r="K64" s="1197"/>
      <c r="L64" s="1197"/>
      <c r="M64" s="1197"/>
      <c r="N64" s="1197"/>
      <c r="O64" s="1197"/>
      <c r="P64" s="1198"/>
    </row>
    <row r="65" spans="1:27" s="306" customFormat="1" ht="12" x14ac:dyDescent="0.15"/>
    <row r="66" spans="1:27" ht="18.600000000000001" customHeight="1" thickBot="1" x14ac:dyDescent="0.25">
      <c r="A66" s="535">
        <v>2</v>
      </c>
      <c r="B66" s="302" t="str">
        <f>入力シート!D149</f>
        <v>就労環境整備の取組</v>
      </c>
      <c r="C66" s="296"/>
    </row>
    <row r="67" spans="1:27" s="302" customFormat="1" ht="22.2" customHeight="1" thickBot="1" x14ac:dyDescent="0.5">
      <c r="A67" s="385"/>
      <c r="B67" s="1150" t="s">
        <v>178</v>
      </c>
      <c r="C67" s="1151"/>
      <c r="D67" s="1151"/>
      <c r="E67" s="1151"/>
      <c r="F67" s="1151"/>
      <c r="G67" s="1151"/>
      <c r="H67" s="1151"/>
      <c r="I67" s="1163"/>
      <c r="J67" s="1164"/>
      <c r="K67" s="1164"/>
      <c r="L67" s="1164"/>
      <c r="M67" s="1164"/>
      <c r="N67" s="1164"/>
      <c r="O67" s="1164"/>
      <c r="P67" s="1165"/>
      <c r="R67" s="375"/>
    </row>
    <row r="68" spans="1:27" s="302" customFormat="1" ht="22.2" customHeight="1" thickBot="1" x14ac:dyDescent="0.5">
      <c r="A68" s="385"/>
      <c r="B68" s="1150" t="s">
        <v>179</v>
      </c>
      <c r="C68" s="1151"/>
      <c r="D68" s="1151"/>
      <c r="E68" s="1151"/>
      <c r="F68" s="1151"/>
      <c r="G68" s="1151"/>
      <c r="H68" s="1152"/>
      <c r="I68" s="1262"/>
      <c r="J68" s="1263"/>
      <c r="K68" s="1263"/>
      <c r="L68" s="1263"/>
      <c r="M68" s="1263"/>
      <c r="N68" s="1263"/>
      <c r="O68" s="1263"/>
      <c r="P68" s="1264"/>
      <c r="R68" s="375"/>
    </row>
    <row r="69" spans="1:27" s="302" customFormat="1" ht="22.2" customHeight="1" thickBot="1" x14ac:dyDescent="0.5">
      <c r="A69" s="603"/>
      <c r="B69" s="1150" t="s">
        <v>557</v>
      </c>
      <c r="C69" s="1151"/>
      <c r="D69" s="1151"/>
      <c r="E69" s="1151"/>
      <c r="F69" s="1151"/>
      <c r="G69" s="1151"/>
      <c r="H69" s="1152"/>
      <c r="I69" s="1262"/>
      <c r="J69" s="1263"/>
      <c r="K69" s="1263"/>
      <c r="L69" s="1263"/>
      <c r="M69" s="1263"/>
      <c r="N69" s="1263"/>
      <c r="O69" s="1263"/>
      <c r="P69" s="1264"/>
      <c r="R69" s="375"/>
    </row>
    <row r="70" spans="1:27" s="308" customFormat="1" ht="15" customHeight="1" x14ac:dyDescent="0.45">
      <c r="A70" s="414"/>
      <c r="B70" s="302" t="s">
        <v>341</v>
      </c>
      <c r="R70" s="377"/>
      <c r="AA70" s="368"/>
    </row>
    <row r="71" spans="1:27" s="547" customFormat="1" ht="15" customHeight="1" x14ac:dyDescent="0.45">
      <c r="A71" s="545"/>
      <c r="B71" s="546"/>
      <c r="R71" s="548"/>
      <c r="AA71" s="549"/>
    </row>
    <row r="72" spans="1:27" ht="18.600000000000001" customHeight="1" thickBot="1" x14ac:dyDescent="0.4">
      <c r="A72" s="411">
        <v>3</v>
      </c>
      <c r="B72" s="293" t="str">
        <f>別記!B175</f>
        <v>若年者雇用</v>
      </c>
      <c r="R72" s="315"/>
    </row>
    <row r="73" spans="1:27" s="302" customFormat="1" ht="22.2" customHeight="1" thickBot="1" x14ac:dyDescent="0.5">
      <c r="B73" s="1153" t="s">
        <v>106</v>
      </c>
      <c r="C73" s="1154"/>
      <c r="D73" s="1154"/>
      <c r="E73" s="1154"/>
      <c r="F73" s="1154"/>
      <c r="G73" s="1154"/>
      <c r="H73" s="1154"/>
      <c r="I73" s="1163"/>
      <c r="J73" s="1164"/>
      <c r="K73" s="1164"/>
      <c r="L73" s="1164"/>
      <c r="M73" s="1164"/>
      <c r="N73" s="1164"/>
      <c r="O73" s="1164"/>
      <c r="P73" s="1165"/>
      <c r="R73" s="442"/>
    </row>
    <row r="74" spans="1:27" ht="18.600000000000001" customHeight="1" x14ac:dyDescent="0.2">
      <c r="A74" s="297"/>
      <c r="B74" s="302" t="s">
        <v>282</v>
      </c>
      <c r="R74" s="442"/>
      <c r="AA74" s="368"/>
    </row>
    <row r="75" spans="1:27" s="306" customFormat="1" ht="12" x14ac:dyDescent="0.15">
      <c r="R75" s="548"/>
      <c r="AA75" s="549"/>
    </row>
    <row r="76" spans="1:27" ht="18.600000000000001" customHeight="1" thickBot="1" x14ac:dyDescent="0.25">
      <c r="A76" s="412">
        <v>4</v>
      </c>
      <c r="B76" s="1167" t="str">
        <f>別記!B177</f>
        <v xml:space="preserve">若手技術者の育成 </v>
      </c>
      <c r="C76" s="1167"/>
      <c r="D76" s="1167"/>
      <c r="E76" s="1167"/>
      <c r="F76" s="1167"/>
      <c r="G76" s="1167"/>
      <c r="H76" s="1167"/>
      <c r="I76" s="1167"/>
      <c r="J76" s="1167"/>
      <c r="K76" s="1167"/>
      <c r="L76" s="1167"/>
      <c r="M76" s="1167"/>
      <c r="N76" s="1167"/>
      <c r="O76" s="1167"/>
      <c r="P76" s="1167"/>
      <c r="R76" s="443"/>
      <c r="AA76" s="368"/>
    </row>
    <row r="77" spans="1:27" ht="22.2" customHeight="1" thickBot="1" x14ac:dyDescent="0.25">
      <c r="B77" s="1153" t="s">
        <v>340</v>
      </c>
      <c r="C77" s="1154"/>
      <c r="D77" s="1154"/>
      <c r="E77" s="1154"/>
      <c r="F77" s="1154"/>
      <c r="G77" s="1154"/>
      <c r="H77" s="1166"/>
      <c r="I77" s="1163"/>
      <c r="J77" s="1164"/>
      <c r="K77" s="1164"/>
      <c r="L77" s="1164"/>
      <c r="M77" s="1164"/>
      <c r="N77" s="1164"/>
      <c r="O77" s="1164"/>
      <c r="P77" s="1165"/>
      <c r="R77" s="443"/>
      <c r="AA77" s="368"/>
    </row>
    <row r="78" spans="1:27" ht="18.600000000000001" customHeight="1" x14ac:dyDescent="0.2">
      <c r="B78" s="302" t="str">
        <f>$B$74</f>
        <v>※ 該当するものを選択してください。</v>
      </c>
      <c r="R78" s="443"/>
      <c r="AA78" s="368"/>
    </row>
    <row r="79" spans="1:27" s="298" customFormat="1" x14ac:dyDescent="0.2">
      <c r="A79" s="304">
        <v>5</v>
      </c>
      <c r="B79" s="296" t="s">
        <v>172</v>
      </c>
    </row>
    <row r="80" spans="1:27" s="298" customFormat="1" ht="6" customHeight="1" x14ac:dyDescent="0.2">
      <c r="A80" s="304"/>
      <c r="B80" s="296"/>
    </row>
    <row r="81" spans="2:16" ht="18.600000000000001" customHeight="1" thickBot="1" x14ac:dyDescent="0.25">
      <c r="B81" s="296" t="s">
        <v>110</v>
      </c>
    </row>
    <row r="82" spans="2:16" ht="19.95" customHeight="1" thickBot="1" x14ac:dyDescent="0.25">
      <c r="B82" s="1171" t="s">
        <v>111</v>
      </c>
      <c r="C82" s="1172"/>
      <c r="D82" s="1172"/>
      <c r="E82" s="1173"/>
      <c r="F82" s="1174"/>
      <c r="G82" s="1175"/>
      <c r="H82" s="1175"/>
      <c r="I82" s="1175"/>
      <c r="J82" s="1175"/>
      <c r="K82" s="1175"/>
      <c r="L82" s="1175"/>
      <c r="M82" s="1175"/>
      <c r="N82" s="1175"/>
      <c r="O82" s="1175"/>
      <c r="P82" s="1176"/>
    </row>
    <row r="83" spans="2:16" ht="18.600000000000001" customHeight="1" thickBot="1" x14ac:dyDescent="0.25">
      <c r="B83" s="1213" t="str">
        <f>"（１）施工実績　※１"</f>
        <v>（１）施工実績　※１</v>
      </c>
      <c r="C83" s="1214"/>
      <c r="D83" s="1214"/>
      <c r="E83" s="1214"/>
      <c r="F83" s="1214"/>
      <c r="G83" s="1214"/>
      <c r="H83" s="1214"/>
      <c r="I83" s="1214"/>
      <c r="J83" s="1214"/>
      <c r="K83" s="1214"/>
      <c r="L83" s="1214"/>
      <c r="M83" s="1214"/>
      <c r="N83" s="1214"/>
      <c r="O83" s="1214"/>
      <c r="P83" s="1215"/>
    </row>
    <row r="84" spans="2:16" ht="14.1" customHeight="1" thickTop="1" x14ac:dyDescent="0.2">
      <c r="B84" s="1177" t="s">
        <v>98</v>
      </c>
      <c r="C84" s="1180" t="s">
        <v>2</v>
      </c>
      <c r="D84" s="1180"/>
      <c r="E84" s="1180"/>
      <c r="F84" s="1181"/>
      <c r="G84" s="1182"/>
      <c r="H84" s="1182"/>
      <c r="I84" s="1182"/>
      <c r="J84" s="1182"/>
      <c r="K84" s="1182"/>
      <c r="L84" s="1182"/>
      <c r="M84" s="1182"/>
      <c r="N84" s="1182"/>
      <c r="O84" s="1182"/>
      <c r="P84" s="1183"/>
    </row>
    <row r="85" spans="2:16" ht="14.1" customHeight="1" x14ac:dyDescent="0.2">
      <c r="B85" s="1178"/>
      <c r="C85" s="1158" t="s">
        <v>99</v>
      </c>
      <c r="D85" s="1158"/>
      <c r="E85" s="1158"/>
      <c r="F85" s="1155"/>
      <c r="G85" s="1156"/>
      <c r="H85" s="1156"/>
      <c r="I85" s="1156"/>
      <c r="J85" s="1156"/>
      <c r="K85" s="1156"/>
      <c r="L85" s="1156"/>
      <c r="M85" s="1156"/>
      <c r="N85" s="1156"/>
      <c r="O85" s="1156"/>
      <c r="P85" s="1157"/>
    </row>
    <row r="86" spans="2:16" ht="14.1" customHeight="1" x14ac:dyDescent="0.2">
      <c r="B86" s="1178"/>
      <c r="C86" s="1158" t="s">
        <v>100</v>
      </c>
      <c r="D86" s="1158"/>
      <c r="E86" s="1158"/>
      <c r="F86" s="1155"/>
      <c r="G86" s="1156"/>
      <c r="H86" s="1156"/>
      <c r="I86" s="1156"/>
      <c r="J86" s="1156"/>
      <c r="K86" s="1156"/>
      <c r="L86" s="1156"/>
      <c r="M86" s="1156"/>
      <c r="N86" s="1156"/>
      <c r="O86" s="1156"/>
      <c r="P86" s="1157"/>
    </row>
    <row r="87" spans="2:16" ht="14.1" customHeight="1" x14ac:dyDescent="0.2">
      <c r="B87" s="1178"/>
      <c r="C87" s="1158" t="s">
        <v>101</v>
      </c>
      <c r="D87" s="1158"/>
      <c r="E87" s="1158"/>
      <c r="F87" s="1155"/>
      <c r="G87" s="1156"/>
      <c r="H87" s="1156"/>
      <c r="I87" s="1156"/>
      <c r="J87" s="1156"/>
      <c r="K87" s="1156"/>
      <c r="L87" s="1156"/>
      <c r="M87" s="1156"/>
      <c r="N87" s="1156"/>
      <c r="O87" s="1156"/>
      <c r="P87" s="1157"/>
    </row>
    <row r="88" spans="2:16" ht="14.1" customHeight="1" x14ac:dyDescent="0.2">
      <c r="B88" s="1178"/>
      <c r="C88" s="1158" t="s">
        <v>4</v>
      </c>
      <c r="D88" s="1158"/>
      <c r="E88" s="1158"/>
      <c r="F88" s="1155"/>
      <c r="G88" s="1156"/>
      <c r="H88" s="1156"/>
      <c r="I88" s="1156"/>
      <c r="J88" s="1156"/>
      <c r="K88" s="1156"/>
      <c r="L88" s="1156"/>
      <c r="M88" s="1156"/>
      <c r="N88" s="1156"/>
      <c r="O88" s="1156"/>
      <c r="P88" s="1157"/>
    </row>
    <row r="89" spans="2:16" ht="14.1" customHeight="1" x14ac:dyDescent="0.2">
      <c r="B89" s="1178"/>
      <c r="C89" s="1158" t="s">
        <v>102</v>
      </c>
      <c r="D89" s="1158"/>
      <c r="E89" s="1158"/>
      <c r="F89" s="1168"/>
      <c r="G89" s="1169"/>
      <c r="H89" s="1169"/>
      <c r="I89" s="1169"/>
      <c r="J89" s="1169"/>
      <c r="K89" s="1169"/>
      <c r="L89" s="1169"/>
      <c r="M89" s="1169"/>
      <c r="N89" s="1169"/>
      <c r="O89" s="1169"/>
      <c r="P89" s="1170"/>
    </row>
    <row r="90" spans="2:16" s="306" customFormat="1" ht="14.1" customHeight="1" x14ac:dyDescent="0.15">
      <c r="B90" s="1178"/>
      <c r="C90" s="1158" t="s">
        <v>9</v>
      </c>
      <c r="D90" s="1158"/>
      <c r="E90" s="1158"/>
      <c r="F90" s="1159"/>
      <c r="G90" s="1160"/>
      <c r="H90" s="1160"/>
      <c r="I90" s="1160"/>
      <c r="J90" s="1160"/>
      <c r="K90" s="292" t="s">
        <v>266</v>
      </c>
      <c r="L90" s="1161"/>
      <c r="M90" s="1161"/>
      <c r="N90" s="1161"/>
      <c r="O90" s="1161"/>
      <c r="P90" s="1162"/>
    </row>
    <row r="91" spans="2:16" ht="70.95" customHeight="1" thickBot="1" x14ac:dyDescent="0.25">
      <c r="B91" s="1179"/>
      <c r="C91" s="1196" t="s">
        <v>103</v>
      </c>
      <c r="D91" s="1196"/>
      <c r="E91" s="1196"/>
      <c r="F91" s="1207"/>
      <c r="G91" s="1208"/>
      <c r="H91" s="1208"/>
      <c r="I91" s="1208"/>
      <c r="J91" s="1208"/>
      <c r="K91" s="1208"/>
      <c r="L91" s="1208"/>
      <c r="M91" s="1208"/>
      <c r="N91" s="1208"/>
      <c r="O91" s="1208"/>
      <c r="P91" s="1209"/>
    </row>
    <row r="92" spans="2:16" ht="14.1" customHeight="1" x14ac:dyDescent="0.2">
      <c r="B92" s="1199" t="s">
        <v>104</v>
      </c>
      <c r="C92" s="1201" t="s">
        <v>2</v>
      </c>
      <c r="D92" s="1201"/>
      <c r="E92" s="1201"/>
      <c r="F92" s="1210"/>
      <c r="G92" s="1211"/>
      <c r="H92" s="1211"/>
      <c r="I92" s="1211"/>
      <c r="J92" s="1211"/>
      <c r="K92" s="1211"/>
      <c r="L92" s="1211"/>
      <c r="M92" s="1211"/>
      <c r="N92" s="1211"/>
      <c r="O92" s="1211"/>
      <c r="P92" s="1212"/>
    </row>
    <row r="93" spans="2:16" ht="14.1" customHeight="1" x14ac:dyDescent="0.2">
      <c r="B93" s="1178"/>
      <c r="C93" s="1158" t="s">
        <v>99</v>
      </c>
      <c r="D93" s="1158"/>
      <c r="E93" s="1158"/>
      <c r="F93" s="1155"/>
      <c r="G93" s="1156"/>
      <c r="H93" s="1156"/>
      <c r="I93" s="1156"/>
      <c r="J93" s="1156"/>
      <c r="K93" s="1156"/>
      <c r="L93" s="1156"/>
      <c r="M93" s="1156"/>
      <c r="N93" s="1156"/>
      <c r="O93" s="1156"/>
      <c r="P93" s="1157"/>
    </row>
    <row r="94" spans="2:16" ht="14.1" customHeight="1" x14ac:dyDescent="0.2">
      <c r="B94" s="1178"/>
      <c r="C94" s="1158" t="s">
        <v>100</v>
      </c>
      <c r="D94" s="1158"/>
      <c r="E94" s="1158"/>
      <c r="F94" s="1155"/>
      <c r="G94" s="1156"/>
      <c r="H94" s="1156"/>
      <c r="I94" s="1156"/>
      <c r="J94" s="1156"/>
      <c r="K94" s="1156"/>
      <c r="L94" s="1156"/>
      <c r="M94" s="1156"/>
      <c r="N94" s="1156"/>
      <c r="O94" s="1156"/>
      <c r="P94" s="1157"/>
    </row>
    <row r="95" spans="2:16" ht="14.1" customHeight="1" x14ac:dyDescent="0.2">
      <c r="B95" s="1178"/>
      <c r="C95" s="1158" t="s">
        <v>101</v>
      </c>
      <c r="D95" s="1158"/>
      <c r="E95" s="1158"/>
      <c r="F95" s="1155"/>
      <c r="G95" s="1156"/>
      <c r="H95" s="1156"/>
      <c r="I95" s="1156"/>
      <c r="J95" s="1156"/>
      <c r="K95" s="1156"/>
      <c r="L95" s="1156"/>
      <c r="M95" s="1156"/>
      <c r="N95" s="1156"/>
      <c r="O95" s="1156"/>
      <c r="P95" s="1157"/>
    </row>
    <row r="96" spans="2:16" ht="14.1" customHeight="1" x14ac:dyDescent="0.2">
      <c r="B96" s="1178"/>
      <c r="C96" s="1158" t="s">
        <v>4</v>
      </c>
      <c r="D96" s="1158"/>
      <c r="E96" s="1158"/>
      <c r="F96" s="1155"/>
      <c r="G96" s="1156"/>
      <c r="H96" s="1156"/>
      <c r="I96" s="1156"/>
      <c r="J96" s="1156"/>
      <c r="K96" s="1156"/>
      <c r="L96" s="1156"/>
      <c r="M96" s="1156"/>
      <c r="N96" s="1156"/>
      <c r="O96" s="1156"/>
      <c r="P96" s="1157"/>
    </row>
    <row r="97" spans="2:16" ht="14.1" customHeight="1" x14ac:dyDescent="0.2">
      <c r="B97" s="1178"/>
      <c r="C97" s="1158" t="s">
        <v>102</v>
      </c>
      <c r="D97" s="1158"/>
      <c r="E97" s="1158"/>
      <c r="F97" s="1168">
        <v>0</v>
      </c>
      <c r="G97" s="1169"/>
      <c r="H97" s="1169"/>
      <c r="I97" s="1169"/>
      <c r="J97" s="1169"/>
      <c r="K97" s="1169"/>
      <c r="L97" s="1169"/>
      <c r="M97" s="1169"/>
      <c r="N97" s="1169"/>
      <c r="O97" s="1169"/>
      <c r="P97" s="1170"/>
    </row>
    <row r="98" spans="2:16" s="306" customFormat="1" ht="14.1" customHeight="1" x14ac:dyDescent="0.15">
      <c r="B98" s="1178"/>
      <c r="C98" s="1158" t="s">
        <v>9</v>
      </c>
      <c r="D98" s="1158"/>
      <c r="E98" s="1158"/>
      <c r="F98" s="1159"/>
      <c r="G98" s="1160"/>
      <c r="H98" s="1160"/>
      <c r="I98" s="1160"/>
      <c r="J98" s="1160"/>
      <c r="K98" s="292" t="s">
        <v>266</v>
      </c>
      <c r="L98" s="1161"/>
      <c r="M98" s="1161"/>
      <c r="N98" s="1161"/>
      <c r="O98" s="1161"/>
      <c r="P98" s="1162"/>
    </row>
    <row r="99" spans="2:16" ht="70.95" customHeight="1" thickBot="1" x14ac:dyDescent="0.25">
      <c r="B99" s="1200"/>
      <c r="C99" s="1196" t="s">
        <v>103</v>
      </c>
      <c r="D99" s="1196"/>
      <c r="E99" s="1196"/>
      <c r="F99" s="1207"/>
      <c r="G99" s="1208"/>
      <c r="H99" s="1208"/>
      <c r="I99" s="1208"/>
      <c r="J99" s="1208"/>
      <c r="K99" s="1208"/>
      <c r="L99" s="1208"/>
      <c r="M99" s="1208"/>
      <c r="N99" s="1208"/>
      <c r="O99" s="1208"/>
      <c r="P99" s="1209"/>
    </row>
    <row r="100" spans="2:16" ht="14.1" customHeight="1" x14ac:dyDescent="0.2">
      <c r="B100" s="1206" t="s">
        <v>105</v>
      </c>
      <c r="C100" s="1201" t="s">
        <v>2</v>
      </c>
      <c r="D100" s="1201"/>
      <c r="E100" s="1201"/>
      <c r="F100" s="1210"/>
      <c r="G100" s="1211"/>
      <c r="H100" s="1211"/>
      <c r="I100" s="1211"/>
      <c r="J100" s="1211"/>
      <c r="K100" s="1211"/>
      <c r="L100" s="1211"/>
      <c r="M100" s="1211"/>
      <c r="N100" s="1211"/>
      <c r="O100" s="1211"/>
      <c r="P100" s="1212"/>
    </row>
    <row r="101" spans="2:16" ht="14.1" customHeight="1" x14ac:dyDescent="0.2">
      <c r="B101" s="1178"/>
      <c r="C101" s="1158" t="s">
        <v>99</v>
      </c>
      <c r="D101" s="1158"/>
      <c r="E101" s="1158"/>
      <c r="F101" s="1155"/>
      <c r="G101" s="1156"/>
      <c r="H101" s="1156"/>
      <c r="I101" s="1156"/>
      <c r="J101" s="1156"/>
      <c r="K101" s="1156"/>
      <c r="L101" s="1156"/>
      <c r="M101" s="1156"/>
      <c r="N101" s="1156"/>
      <c r="O101" s="1156"/>
      <c r="P101" s="1157"/>
    </row>
    <row r="102" spans="2:16" ht="14.1" customHeight="1" x14ac:dyDescent="0.2">
      <c r="B102" s="1178"/>
      <c r="C102" s="1158" t="s">
        <v>100</v>
      </c>
      <c r="D102" s="1158"/>
      <c r="E102" s="1158"/>
      <c r="F102" s="1155"/>
      <c r="G102" s="1156"/>
      <c r="H102" s="1156"/>
      <c r="I102" s="1156"/>
      <c r="J102" s="1156"/>
      <c r="K102" s="1156"/>
      <c r="L102" s="1156"/>
      <c r="M102" s="1156"/>
      <c r="N102" s="1156"/>
      <c r="O102" s="1156"/>
      <c r="P102" s="1157"/>
    </row>
    <row r="103" spans="2:16" ht="14.1" customHeight="1" x14ac:dyDescent="0.2">
      <c r="B103" s="1178"/>
      <c r="C103" s="1158" t="s">
        <v>101</v>
      </c>
      <c r="D103" s="1158"/>
      <c r="E103" s="1158"/>
      <c r="F103" s="1155"/>
      <c r="G103" s="1156"/>
      <c r="H103" s="1156"/>
      <c r="I103" s="1156"/>
      <c r="J103" s="1156"/>
      <c r="K103" s="1156"/>
      <c r="L103" s="1156"/>
      <c r="M103" s="1156"/>
      <c r="N103" s="1156"/>
      <c r="O103" s="1156"/>
      <c r="P103" s="1157"/>
    </row>
    <row r="104" spans="2:16" ht="14.1" customHeight="1" x14ac:dyDescent="0.2">
      <c r="B104" s="1178"/>
      <c r="C104" s="1158" t="s">
        <v>4</v>
      </c>
      <c r="D104" s="1158"/>
      <c r="E104" s="1158"/>
      <c r="F104" s="1155"/>
      <c r="G104" s="1156"/>
      <c r="H104" s="1156"/>
      <c r="I104" s="1156"/>
      <c r="J104" s="1156"/>
      <c r="K104" s="1156"/>
      <c r="L104" s="1156"/>
      <c r="M104" s="1156"/>
      <c r="N104" s="1156"/>
      <c r="O104" s="1156"/>
      <c r="P104" s="1157"/>
    </row>
    <row r="105" spans="2:16" ht="14.1" customHeight="1" x14ac:dyDescent="0.2">
      <c r="B105" s="1178"/>
      <c r="C105" s="1158" t="s">
        <v>102</v>
      </c>
      <c r="D105" s="1158"/>
      <c r="E105" s="1158"/>
      <c r="F105" s="1168">
        <v>0</v>
      </c>
      <c r="G105" s="1169"/>
      <c r="H105" s="1169"/>
      <c r="I105" s="1169"/>
      <c r="J105" s="1169"/>
      <c r="K105" s="1169"/>
      <c r="L105" s="1169"/>
      <c r="M105" s="1169"/>
      <c r="N105" s="1169"/>
      <c r="O105" s="1169"/>
      <c r="P105" s="1170"/>
    </row>
    <row r="106" spans="2:16" s="306" customFormat="1" ht="14.1" customHeight="1" x14ac:dyDescent="0.15">
      <c r="B106" s="1178"/>
      <c r="C106" s="1158" t="s">
        <v>9</v>
      </c>
      <c r="D106" s="1158"/>
      <c r="E106" s="1158"/>
      <c r="F106" s="1159"/>
      <c r="G106" s="1160"/>
      <c r="H106" s="1160"/>
      <c r="I106" s="1160"/>
      <c r="J106" s="1160"/>
      <c r="K106" s="292" t="s">
        <v>266</v>
      </c>
      <c r="L106" s="1161"/>
      <c r="M106" s="1161"/>
      <c r="N106" s="1161"/>
      <c r="O106" s="1161"/>
      <c r="P106" s="1162"/>
    </row>
    <row r="107" spans="2:16" ht="70.95" customHeight="1" thickBot="1" x14ac:dyDescent="0.25">
      <c r="B107" s="1200"/>
      <c r="C107" s="1196" t="s">
        <v>103</v>
      </c>
      <c r="D107" s="1196"/>
      <c r="E107" s="1196"/>
      <c r="F107" s="1207"/>
      <c r="G107" s="1208"/>
      <c r="H107" s="1208"/>
      <c r="I107" s="1208"/>
      <c r="J107" s="1208"/>
      <c r="K107" s="1208"/>
      <c r="L107" s="1208"/>
      <c r="M107" s="1208"/>
      <c r="N107" s="1208"/>
      <c r="O107" s="1208"/>
      <c r="P107" s="1209"/>
    </row>
    <row r="108" spans="2:16" ht="18.600000000000001" customHeight="1" thickBot="1" x14ac:dyDescent="0.25">
      <c r="B108" s="1213" t="str">
        <f>"（２）保有する同工種工事に関する資格　※2"</f>
        <v>（２）保有する同工種工事に関する資格　※2</v>
      </c>
      <c r="C108" s="1214"/>
      <c r="D108" s="1214"/>
      <c r="E108" s="1214"/>
      <c r="F108" s="1214"/>
      <c r="G108" s="1214"/>
      <c r="H108" s="1214"/>
      <c r="I108" s="1214"/>
      <c r="J108" s="1214"/>
      <c r="K108" s="1214"/>
      <c r="L108" s="1214"/>
      <c r="M108" s="1214"/>
      <c r="N108" s="1214"/>
      <c r="O108" s="1214"/>
      <c r="P108" s="1215"/>
    </row>
    <row r="109" spans="2:16" ht="22.2" customHeight="1" thickTop="1" thickBot="1" x14ac:dyDescent="0.25">
      <c r="B109" s="1242" t="s">
        <v>176</v>
      </c>
      <c r="C109" s="1243"/>
      <c r="D109" s="1243"/>
      <c r="E109" s="1244"/>
      <c r="F109" s="1216"/>
      <c r="G109" s="1217"/>
      <c r="H109" s="1217"/>
      <c r="I109" s="1217"/>
      <c r="J109" s="1217"/>
      <c r="K109" s="1217"/>
      <c r="L109" s="1217"/>
      <c r="M109" s="1217"/>
      <c r="N109" s="1217"/>
      <c r="O109" s="1217"/>
      <c r="P109" s="1218"/>
    </row>
    <row r="110" spans="2:16" ht="18.600000000000001" customHeight="1" thickBot="1" x14ac:dyDescent="0.25">
      <c r="B110" s="1219" t="str">
        <f>"（３）ＣＰＤに取り組み、各団体の推奨単位に対する過去２年間の取得割合　※3"</f>
        <v>（３）ＣＰＤに取り組み、各団体の推奨単位に対する過去２年間の取得割合　※3</v>
      </c>
      <c r="C110" s="1220"/>
      <c r="D110" s="1220"/>
      <c r="E110" s="1220"/>
      <c r="F110" s="1220"/>
      <c r="G110" s="1220"/>
      <c r="H110" s="1220"/>
      <c r="I110" s="1220"/>
      <c r="J110" s="1220"/>
      <c r="K110" s="1220"/>
      <c r="L110" s="1220"/>
      <c r="M110" s="1220"/>
      <c r="N110" s="1220"/>
      <c r="O110" s="1220"/>
      <c r="P110" s="1221"/>
    </row>
    <row r="111" spans="2:16" ht="22.2" customHeight="1" thickTop="1" thickBot="1" x14ac:dyDescent="0.25">
      <c r="B111" s="1222" t="s">
        <v>516</v>
      </c>
      <c r="C111" s="1223"/>
      <c r="D111" s="1223"/>
      <c r="E111" s="1224"/>
      <c r="F111" s="1225"/>
      <c r="G111" s="1226"/>
      <c r="H111" s="1226"/>
      <c r="I111" s="1226"/>
      <c r="J111" s="1226"/>
      <c r="K111" s="1226"/>
      <c r="L111" s="1226"/>
      <c r="M111" s="1226"/>
      <c r="N111" s="1226"/>
      <c r="O111" s="1226"/>
      <c r="P111" s="1227"/>
    </row>
    <row r="112" spans="2:16" ht="9" customHeight="1" x14ac:dyDescent="0.2"/>
    <row r="113" spans="1:18" ht="18.600000000000001" customHeight="1" x14ac:dyDescent="0.2">
      <c r="B113" s="296" t="s">
        <v>175</v>
      </c>
      <c r="C113" s="296"/>
    </row>
    <row r="114" spans="1:18" s="308" customFormat="1" ht="45" customHeight="1" x14ac:dyDescent="0.45">
      <c r="B114" s="309" t="s">
        <v>174</v>
      </c>
      <c r="C114" s="1189" t="str">
        <f>入力シート!D268</f>
        <v>国、地方公共団体又は特殊法人等の発注工事における過去10年間（平成26年度から令和5年度まで）の同規模工事における主任（監理）技術者としての施工実績を記入してください。</v>
      </c>
      <c r="D114" s="1189"/>
      <c r="E114" s="1189"/>
      <c r="F114" s="1189"/>
      <c r="G114" s="1189"/>
      <c r="H114" s="1189"/>
      <c r="I114" s="1189"/>
      <c r="J114" s="1189"/>
      <c r="K114" s="1189"/>
      <c r="L114" s="1189"/>
      <c r="M114" s="1189"/>
      <c r="N114" s="1189"/>
      <c r="O114" s="1189"/>
      <c r="P114" s="1189"/>
    </row>
    <row r="115" spans="1:18" ht="15" customHeight="1" x14ac:dyDescent="0.35">
      <c r="B115" s="309" t="s">
        <v>177</v>
      </c>
      <c r="C115" s="1189" t="s">
        <v>289</v>
      </c>
      <c r="D115" s="1189"/>
      <c r="E115" s="1189"/>
      <c r="F115" s="1189"/>
      <c r="G115" s="1189"/>
      <c r="H115" s="1189"/>
      <c r="I115" s="1189"/>
      <c r="J115" s="1189"/>
      <c r="K115" s="1189"/>
      <c r="L115" s="1189"/>
      <c r="M115" s="1189"/>
      <c r="N115" s="1189"/>
      <c r="O115" s="1189"/>
      <c r="P115" s="1189"/>
      <c r="R115" s="314"/>
    </row>
    <row r="116" spans="1:18" ht="15" customHeight="1" x14ac:dyDescent="0.35">
      <c r="B116" s="600" t="s">
        <v>518</v>
      </c>
      <c r="C116" s="1228" t="s">
        <v>519</v>
      </c>
      <c r="D116" s="1229"/>
      <c r="E116" s="1229"/>
      <c r="F116" s="1229"/>
      <c r="G116" s="1229"/>
      <c r="H116" s="1229"/>
      <c r="I116" s="1229"/>
      <c r="J116" s="1229"/>
      <c r="K116" s="1229"/>
      <c r="L116" s="1229"/>
      <c r="M116" s="1229"/>
      <c r="N116" s="1229"/>
      <c r="O116" s="1229"/>
      <c r="P116" s="1229"/>
      <c r="R116" s="314"/>
    </row>
    <row r="117" spans="1:18" s="298" customFormat="1" ht="14.4" customHeight="1" x14ac:dyDescent="0.2">
      <c r="A117" s="304"/>
      <c r="B117" s="296"/>
      <c r="R117" s="376"/>
    </row>
    <row r="118" spans="1:18" s="298" customFormat="1" ht="6" customHeight="1" x14ac:dyDescent="0.2">
      <c r="A118" s="304"/>
      <c r="B118" s="296"/>
      <c r="R118" s="376"/>
    </row>
    <row r="119" spans="1:18" ht="18.600000000000001" customHeight="1" thickBot="1" x14ac:dyDescent="0.25">
      <c r="B119" s="296" t="s">
        <v>112</v>
      </c>
      <c r="R119" s="376"/>
    </row>
    <row r="120" spans="1:18" ht="19.95" customHeight="1" thickBot="1" x14ac:dyDescent="0.25">
      <c r="B120" s="1171" t="s">
        <v>111</v>
      </c>
      <c r="C120" s="1172"/>
      <c r="D120" s="1172"/>
      <c r="E120" s="1173"/>
      <c r="F120" s="1174"/>
      <c r="G120" s="1175"/>
      <c r="H120" s="1175"/>
      <c r="I120" s="1175"/>
      <c r="J120" s="1175"/>
      <c r="K120" s="1175"/>
      <c r="L120" s="1175"/>
      <c r="M120" s="1175"/>
      <c r="N120" s="1175"/>
      <c r="O120" s="1175"/>
      <c r="P120" s="1176"/>
      <c r="R120" s="376"/>
    </row>
    <row r="121" spans="1:18" ht="18.600000000000001" customHeight="1" thickBot="1" x14ac:dyDescent="0.25">
      <c r="B121" s="1213" t="str">
        <f>$B$83</f>
        <v>（１）施工実績　※１</v>
      </c>
      <c r="C121" s="1214"/>
      <c r="D121" s="1214"/>
      <c r="E121" s="1214"/>
      <c r="F121" s="1214"/>
      <c r="G121" s="1214"/>
      <c r="H121" s="1214"/>
      <c r="I121" s="1214"/>
      <c r="J121" s="1214"/>
      <c r="K121" s="1214"/>
      <c r="L121" s="1214"/>
      <c r="M121" s="1214"/>
      <c r="N121" s="1214"/>
      <c r="O121" s="1214"/>
      <c r="P121" s="1215"/>
      <c r="R121" s="376"/>
    </row>
    <row r="122" spans="1:18" ht="14.1" customHeight="1" thickTop="1" x14ac:dyDescent="0.2">
      <c r="B122" s="1178" t="s">
        <v>98</v>
      </c>
      <c r="C122" s="1180" t="s">
        <v>2</v>
      </c>
      <c r="D122" s="1180"/>
      <c r="E122" s="1180"/>
      <c r="F122" s="1181"/>
      <c r="G122" s="1182"/>
      <c r="H122" s="1182"/>
      <c r="I122" s="1182"/>
      <c r="J122" s="1182"/>
      <c r="K122" s="1182"/>
      <c r="L122" s="1182"/>
      <c r="M122" s="1182"/>
      <c r="N122" s="1182"/>
      <c r="O122" s="1182"/>
      <c r="P122" s="1183"/>
      <c r="R122" s="376"/>
    </row>
    <row r="123" spans="1:18" ht="14.1" customHeight="1" x14ac:dyDescent="0.2">
      <c r="B123" s="1178"/>
      <c r="C123" s="1158" t="s">
        <v>99</v>
      </c>
      <c r="D123" s="1158"/>
      <c r="E123" s="1158"/>
      <c r="F123" s="1155"/>
      <c r="G123" s="1156"/>
      <c r="H123" s="1156"/>
      <c r="I123" s="1156"/>
      <c r="J123" s="1156"/>
      <c r="K123" s="1156"/>
      <c r="L123" s="1156"/>
      <c r="M123" s="1156"/>
      <c r="N123" s="1156"/>
      <c r="O123" s="1156"/>
      <c r="P123" s="1157"/>
      <c r="R123" s="376"/>
    </row>
    <row r="124" spans="1:18" ht="14.1" customHeight="1" x14ac:dyDescent="0.2">
      <c r="B124" s="1178"/>
      <c r="C124" s="1158" t="s">
        <v>100</v>
      </c>
      <c r="D124" s="1158"/>
      <c r="E124" s="1158"/>
      <c r="F124" s="1155"/>
      <c r="G124" s="1156"/>
      <c r="H124" s="1156"/>
      <c r="I124" s="1156"/>
      <c r="J124" s="1156"/>
      <c r="K124" s="1156"/>
      <c r="L124" s="1156"/>
      <c r="M124" s="1156"/>
      <c r="N124" s="1156"/>
      <c r="O124" s="1156"/>
      <c r="P124" s="1157"/>
      <c r="R124" s="376"/>
    </row>
    <row r="125" spans="1:18" ht="14.1" customHeight="1" x14ac:dyDescent="0.2">
      <c r="B125" s="1178"/>
      <c r="C125" s="1158" t="s">
        <v>101</v>
      </c>
      <c r="D125" s="1158"/>
      <c r="E125" s="1158"/>
      <c r="F125" s="1155"/>
      <c r="G125" s="1156"/>
      <c r="H125" s="1156"/>
      <c r="I125" s="1156"/>
      <c r="J125" s="1156"/>
      <c r="K125" s="1156"/>
      <c r="L125" s="1156"/>
      <c r="M125" s="1156"/>
      <c r="N125" s="1156"/>
      <c r="O125" s="1156"/>
      <c r="P125" s="1157"/>
      <c r="R125" s="376"/>
    </row>
    <row r="126" spans="1:18" ht="14.1" customHeight="1" x14ac:dyDescent="0.2">
      <c r="B126" s="1178"/>
      <c r="C126" s="1158" t="s">
        <v>4</v>
      </c>
      <c r="D126" s="1158"/>
      <c r="E126" s="1158"/>
      <c r="F126" s="1155"/>
      <c r="G126" s="1156"/>
      <c r="H126" s="1156"/>
      <c r="I126" s="1156"/>
      <c r="J126" s="1156"/>
      <c r="K126" s="1156"/>
      <c r="L126" s="1156"/>
      <c r="M126" s="1156"/>
      <c r="N126" s="1156"/>
      <c r="O126" s="1156"/>
      <c r="P126" s="1157"/>
    </row>
    <row r="127" spans="1:18" ht="14.1" customHeight="1" x14ac:dyDescent="0.2">
      <c r="B127" s="1178"/>
      <c r="C127" s="1158" t="s">
        <v>102</v>
      </c>
      <c r="D127" s="1158"/>
      <c r="E127" s="1158"/>
      <c r="F127" s="1168">
        <v>0</v>
      </c>
      <c r="G127" s="1169"/>
      <c r="H127" s="1169"/>
      <c r="I127" s="1169"/>
      <c r="J127" s="1169"/>
      <c r="K127" s="1169"/>
      <c r="L127" s="1169"/>
      <c r="M127" s="1169"/>
      <c r="N127" s="1169"/>
      <c r="O127" s="1169"/>
      <c r="P127" s="1170"/>
    </row>
    <row r="128" spans="1:18" s="306" customFormat="1" ht="14.1" customHeight="1" x14ac:dyDescent="0.15">
      <c r="B128" s="1178"/>
      <c r="C128" s="1158" t="s">
        <v>9</v>
      </c>
      <c r="D128" s="1158"/>
      <c r="E128" s="1158"/>
      <c r="F128" s="1159"/>
      <c r="G128" s="1160"/>
      <c r="H128" s="1160"/>
      <c r="I128" s="1160"/>
      <c r="J128" s="1160"/>
      <c r="K128" s="292" t="s">
        <v>272</v>
      </c>
      <c r="L128" s="1161"/>
      <c r="M128" s="1161"/>
      <c r="N128" s="1161"/>
      <c r="O128" s="1161"/>
      <c r="P128" s="1162"/>
    </row>
    <row r="129" spans="2:16" ht="70.95" customHeight="1" thickBot="1" x14ac:dyDescent="0.25">
      <c r="B129" s="1179"/>
      <c r="C129" s="1196" t="s">
        <v>103</v>
      </c>
      <c r="D129" s="1196"/>
      <c r="E129" s="1196"/>
      <c r="F129" s="1207"/>
      <c r="G129" s="1208"/>
      <c r="H129" s="1208"/>
      <c r="I129" s="1208"/>
      <c r="J129" s="1208"/>
      <c r="K129" s="1208"/>
      <c r="L129" s="1208"/>
      <c r="M129" s="1208"/>
      <c r="N129" s="1208"/>
      <c r="O129" s="1208"/>
      <c r="P129" s="1209"/>
    </row>
    <row r="130" spans="2:16" ht="14.1" customHeight="1" x14ac:dyDescent="0.2">
      <c r="B130" s="1199" t="s">
        <v>104</v>
      </c>
      <c r="C130" s="1201" t="s">
        <v>2</v>
      </c>
      <c r="D130" s="1201"/>
      <c r="E130" s="1201"/>
      <c r="F130" s="1210"/>
      <c r="G130" s="1211"/>
      <c r="H130" s="1211"/>
      <c r="I130" s="1211"/>
      <c r="J130" s="1211"/>
      <c r="K130" s="1211"/>
      <c r="L130" s="1211"/>
      <c r="M130" s="1211"/>
      <c r="N130" s="1211"/>
      <c r="O130" s="1211"/>
      <c r="P130" s="1212"/>
    </row>
    <row r="131" spans="2:16" ht="14.1" customHeight="1" x14ac:dyDescent="0.2">
      <c r="B131" s="1178"/>
      <c r="C131" s="1158" t="s">
        <v>99</v>
      </c>
      <c r="D131" s="1158"/>
      <c r="E131" s="1158"/>
      <c r="F131" s="1155"/>
      <c r="G131" s="1156"/>
      <c r="H131" s="1156"/>
      <c r="I131" s="1156"/>
      <c r="J131" s="1156"/>
      <c r="K131" s="1156"/>
      <c r="L131" s="1156"/>
      <c r="M131" s="1156"/>
      <c r="N131" s="1156"/>
      <c r="O131" s="1156"/>
      <c r="P131" s="1157"/>
    </row>
    <row r="132" spans="2:16" ht="14.1" customHeight="1" x14ac:dyDescent="0.2">
      <c r="B132" s="1178"/>
      <c r="C132" s="1158" t="s">
        <v>100</v>
      </c>
      <c r="D132" s="1158"/>
      <c r="E132" s="1158"/>
      <c r="F132" s="1155"/>
      <c r="G132" s="1156"/>
      <c r="H132" s="1156"/>
      <c r="I132" s="1156"/>
      <c r="J132" s="1156"/>
      <c r="K132" s="1156"/>
      <c r="L132" s="1156"/>
      <c r="M132" s="1156"/>
      <c r="N132" s="1156"/>
      <c r="O132" s="1156"/>
      <c r="P132" s="1157"/>
    </row>
    <row r="133" spans="2:16" ht="14.1" customHeight="1" x14ac:dyDescent="0.2">
      <c r="B133" s="1178"/>
      <c r="C133" s="1158" t="s">
        <v>101</v>
      </c>
      <c r="D133" s="1158"/>
      <c r="E133" s="1158"/>
      <c r="F133" s="1155"/>
      <c r="G133" s="1156"/>
      <c r="H133" s="1156"/>
      <c r="I133" s="1156"/>
      <c r="J133" s="1156"/>
      <c r="K133" s="1156"/>
      <c r="L133" s="1156"/>
      <c r="M133" s="1156"/>
      <c r="N133" s="1156"/>
      <c r="O133" s="1156"/>
      <c r="P133" s="1157"/>
    </row>
    <row r="134" spans="2:16" ht="14.1" customHeight="1" x14ac:dyDescent="0.2">
      <c r="B134" s="1178"/>
      <c r="C134" s="1158" t="s">
        <v>4</v>
      </c>
      <c r="D134" s="1158"/>
      <c r="E134" s="1158"/>
      <c r="F134" s="1155"/>
      <c r="G134" s="1156"/>
      <c r="H134" s="1156"/>
      <c r="I134" s="1156"/>
      <c r="J134" s="1156"/>
      <c r="K134" s="1156"/>
      <c r="L134" s="1156"/>
      <c r="M134" s="1156"/>
      <c r="N134" s="1156"/>
      <c r="O134" s="1156"/>
      <c r="P134" s="1157"/>
    </row>
    <row r="135" spans="2:16" ht="14.1" customHeight="1" x14ac:dyDescent="0.2">
      <c r="B135" s="1178"/>
      <c r="C135" s="1158" t="s">
        <v>102</v>
      </c>
      <c r="D135" s="1158"/>
      <c r="E135" s="1158"/>
      <c r="F135" s="1168">
        <v>0</v>
      </c>
      <c r="G135" s="1169"/>
      <c r="H135" s="1169"/>
      <c r="I135" s="1169"/>
      <c r="J135" s="1169"/>
      <c r="K135" s="1169"/>
      <c r="L135" s="1169"/>
      <c r="M135" s="1169"/>
      <c r="N135" s="1169"/>
      <c r="O135" s="1169"/>
      <c r="P135" s="1170"/>
    </row>
    <row r="136" spans="2:16" s="306" customFormat="1" ht="14.1" customHeight="1" x14ac:dyDescent="0.15">
      <c r="B136" s="1178"/>
      <c r="C136" s="1158" t="s">
        <v>9</v>
      </c>
      <c r="D136" s="1158"/>
      <c r="E136" s="1158"/>
      <c r="F136" s="1159"/>
      <c r="G136" s="1160"/>
      <c r="H136" s="1160"/>
      <c r="I136" s="1160"/>
      <c r="J136" s="1160"/>
      <c r="K136" s="292" t="s">
        <v>273</v>
      </c>
      <c r="L136" s="1161"/>
      <c r="M136" s="1161"/>
      <c r="N136" s="1161"/>
      <c r="O136" s="1161"/>
      <c r="P136" s="1162"/>
    </row>
    <row r="137" spans="2:16" ht="70.95" customHeight="1" thickBot="1" x14ac:dyDescent="0.25">
      <c r="B137" s="1200"/>
      <c r="C137" s="1196" t="s">
        <v>103</v>
      </c>
      <c r="D137" s="1196"/>
      <c r="E137" s="1196"/>
      <c r="F137" s="1207"/>
      <c r="G137" s="1208"/>
      <c r="H137" s="1208"/>
      <c r="I137" s="1208"/>
      <c r="J137" s="1208"/>
      <c r="K137" s="1208"/>
      <c r="L137" s="1208"/>
      <c r="M137" s="1208"/>
      <c r="N137" s="1208"/>
      <c r="O137" s="1208"/>
      <c r="P137" s="1209"/>
    </row>
    <row r="138" spans="2:16" ht="14.1" customHeight="1" x14ac:dyDescent="0.2">
      <c r="B138" s="1206" t="s">
        <v>105</v>
      </c>
      <c r="C138" s="1201" t="s">
        <v>2</v>
      </c>
      <c r="D138" s="1201"/>
      <c r="E138" s="1201"/>
      <c r="F138" s="1210"/>
      <c r="G138" s="1211"/>
      <c r="H138" s="1211"/>
      <c r="I138" s="1211"/>
      <c r="J138" s="1211"/>
      <c r="K138" s="1211"/>
      <c r="L138" s="1211"/>
      <c r="M138" s="1211"/>
      <c r="N138" s="1211"/>
      <c r="O138" s="1211"/>
      <c r="P138" s="1212"/>
    </row>
    <row r="139" spans="2:16" ht="14.1" customHeight="1" x14ac:dyDescent="0.2">
      <c r="B139" s="1178"/>
      <c r="C139" s="1158" t="s">
        <v>99</v>
      </c>
      <c r="D139" s="1158"/>
      <c r="E139" s="1158"/>
      <c r="F139" s="1155"/>
      <c r="G139" s="1156"/>
      <c r="H139" s="1156"/>
      <c r="I139" s="1156"/>
      <c r="J139" s="1156"/>
      <c r="K139" s="1156"/>
      <c r="L139" s="1156"/>
      <c r="M139" s="1156"/>
      <c r="N139" s="1156"/>
      <c r="O139" s="1156"/>
      <c r="P139" s="1157"/>
    </row>
    <row r="140" spans="2:16" ht="14.1" customHeight="1" x14ac:dyDescent="0.2">
      <c r="B140" s="1178"/>
      <c r="C140" s="1158" t="s">
        <v>100</v>
      </c>
      <c r="D140" s="1158"/>
      <c r="E140" s="1158"/>
      <c r="F140" s="1155"/>
      <c r="G140" s="1156"/>
      <c r="H140" s="1156"/>
      <c r="I140" s="1156"/>
      <c r="J140" s="1156"/>
      <c r="K140" s="1156"/>
      <c r="L140" s="1156"/>
      <c r="M140" s="1156"/>
      <c r="N140" s="1156"/>
      <c r="O140" s="1156"/>
      <c r="P140" s="1157"/>
    </row>
    <row r="141" spans="2:16" ht="14.1" customHeight="1" x14ac:dyDescent="0.2">
      <c r="B141" s="1178"/>
      <c r="C141" s="1158" t="s">
        <v>101</v>
      </c>
      <c r="D141" s="1158"/>
      <c r="E141" s="1158"/>
      <c r="F141" s="1155"/>
      <c r="G141" s="1156"/>
      <c r="H141" s="1156"/>
      <c r="I141" s="1156"/>
      <c r="J141" s="1156"/>
      <c r="K141" s="1156"/>
      <c r="L141" s="1156"/>
      <c r="M141" s="1156"/>
      <c r="N141" s="1156"/>
      <c r="O141" s="1156"/>
      <c r="P141" s="1157"/>
    </row>
    <row r="142" spans="2:16" ht="14.1" customHeight="1" x14ac:dyDescent="0.2">
      <c r="B142" s="1178"/>
      <c r="C142" s="1158" t="s">
        <v>4</v>
      </c>
      <c r="D142" s="1158"/>
      <c r="E142" s="1158"/>
      <c r="F142" s="1155"/>
      <c r="G142" s="1156"/>
      <c r="H142" s="1156"/>
      <c r="I142" s="1156"/>
      <c r="J142" s="1156"/>
      <c r="K142" s="1156"/>
      <c r="L142" s="1156"/>
      <c r="M142" s="1156"/>
      <c r="N142" s="1156"/>
      <c r="O142" s="1156"/>
      <c r="P142" s="1157"/>
    </row>
    <row r="143" spans="2:16" ht="14.1" customHeight="1" x14ac:dyDescent="0.2">
      <c r="B143" s="1178"/>
      <c r="C143" s="1158" t="s">
        <v>102</v>
      </c>
      <c r="D143" s="1158"/>
      <c r="E143" s="1158"/>
      <c r="F143" s="1168">
        <v>0</v>
      </c>
      <c r="G143" s="1169"/>
      <c r="H143" s="1169"/>
      <c r="I143" s="1169"/>
      <c r="J143" s="1169"/>
      <c r="K143" s="1169"/>
      <c r="L143" s="1169"/>
      <c r="M143" s="1169"/>
      <c r="N143" s="1169"/>
      <c r="O143" s="1169"/>
      <c r="P143" s="1170"/>
    </row>
    <row r="144" spans="2:16" s="306" customFormat="1" ht="14.1" customHeight="1" x14ac:dyDescent="0.15">
      <c r="B144" s="1179"/>
      <c r="C144" s="1158" t="s">
        <v>9</v>
      </c>
      <c r="D144" s="1158"/>
      <c r="E144" s="1158"/>
      <c r="F144" s="1159"/>
      <c r="G144" s="1160"/>
      <c r="H144" s="1160"/>
      <c r="I144" s="1160"/>
      <c r="J144" s="1160"/>
      <c r="K144" s="292" t="s">
        <v>272</v>
      </c>
      <c r="L144" s="1161"/>
      <c r="M144" s="1161"/>
      <c r="N144" s="1161"/>
      <c r="O144" s="1161"/>
      <c r="P144" s="1162"/>
    </row>
    <row r="145" spans="1:18" ht="70.95" customHeight="1" thickBot="1" x14ac:dyDescent="0.25">
      <c r="B145" s="1200"/>
      <c r="C145" s="1196" t="s">
        <v>103</v>
      </c>
      <c r="D145" s="1196"/>
      <c r="E145" s="1196"/>
      <c r="F145" s="1207"/>
      <c r="G145" s="1208"/>
      <c r="H145" s="1208"/>
      <c r="I145" s="1208"/>
      <c r="J145" s="1208"/>
      <c r="K145" s="1208"/>
      <c r="L145" s="1208"/>
      <c r="M145" s="1208"/>
      <c r="N145" s="1208"/>
      <c r="O145" s="1208"/>
      <c r="P145" s="1209"/>
    </row>
    <row r="146" spans="1:18" ht="18.600000000000001" customHeight="1" thickBot="1" x14ac:dyDescent="0.25">
      <c r="B146" s="1213" t="str">
        <f>$B$108</f>
        <v>（２）保有する同工種工事に関する資格　※2</v>
      </c>
      <c r="C146" s="1214"/>
      <c r="D146" s="1214"/>
      <c r="E146" s="1214"/>
      <c r="F146" s="1214"/>
      <c r="G146" s="1214"/>
      <c r="H146" s="1214"/>
      <c r="I146" s="1214"/>
      <c r="J146" s="1214"/>
      <c r="K146" s="1214"/>
      <c r="L146" s="1214"/>
      <c r="M146" s="1214"/>
      <c r="N146" s="1214"/>
      <c r="O146" s="1214"/>
      <c r="P146" s="1215"/>
    </row>
    <row r="147" spans="1:18" ht="22.2" customHeight="1" thickTop="1" thickBot="1" x14ac:dyDescent="0.25">
      <c r="B147" s="1242" t="s">
        <v>176</v>
      </c>
      <c r="C147" s="1243"/>
      <c r="D147" s="1243"/>
      <c r="E147" s="1244"/>
      <c r="F147" s="1257"/>
      <c r="G147" s="1258"/>
      <c r="H147" s="1258"/>
      <c r="I147" s="1258"/>
      <c r="J147" s="1258"/>
      <c r="K147" s="1258"/>
      <c r="L147" s="1258"/>
      <c r="M147" s="1258"/>
      <c r="N147" s="1258"/>
      <c r="O147" s="1258"/>
      <c r="P147" s="1259"/>
    </row>
    <row r="148" spans="1:18" ht="18.600000000000001" customHeight="1" thickBot="1" x14ac:dyDescent="0.25">
      <c r="B148" s="1219" t="str">
        <f>"（３）ＣＰＤに取り組み、各団体の推奨単位に対する過去２年間の取得割合　※3"</f>
        <v>（３）ＣＰＤに取り組み、各団体の推奨単位に対する過去２年間の取得割合　※3</v>
      </c>
      <c r="C148" s="1220"/>
      <c r="D148" s="1220"/>
      <c r="E148" s="1220"/>
      <c r="F148" s="1220"/>
      <c r="G148" s="1220"/>
      <c r="H148" s="1220"/>
      <c r="I148" s="1220"/>
      <c r="J148" s="1220"/>
      <c r="K148" s="1220"/>
      <c r="L148" s="1220"/>
      <c r="M148" s="1220"/>
      <c r="N148" s="1220"/>
      <c r="O148" s="1220"/>
      <c r="P148" s="1221"/>
    </row>
    <row r="149" spans="1:18" ht="22.2" customHeight="1" thickTop="1" thickBot="1" x14ac:dyDescent="0.25">
      <c r="B149" s="1222" t="s">
        <v>516</v>
      </c>
      <c r="C149" s="1223"/>
      <c r="D149" s="1223"/>
      <c r="E149" s="1224"/>
      <c r="F149" s="1225"/>
      <c r="G149" s="1226"/>
      <c r="H149" s="1226"/>
      <c r="I149" s="1226"/>
      <c r="J149" s="1226"/>
      <c r="K149" s="1226"/>
      <c r="L149" s="1226"/>
      <c r="M149" s="1226"/>
      <c r="N149" s="1226"/>
      <c r="O149" s="1226"/>
      <c r="P149" s="1227"/>
    </row>
    <row r="150" spans="1:18" ht="9" customHeight="1" x14ac:dyDescent="0.2"/>
    <row r="151" spans="1:18" s="296" customFormat="1" ht="18.600000000000001" customHeight="1" x14ac:dyDescent="0.45">
      <c r="B151" s="296" t="str">
        <f>B113</f>
        <v>配置予定技術者調書で申請した配置予定技術者別に記入してください。</v>
      </c>
    </row>
    <row r="152" spans="1:18" ht="45" customHeight="1" x14ac:dyDescent="0.2">
      <c r="B152" s="310" t="str">
        <f>B114</f>
        <v>※１　</v>
      </c>
      <c r="C152" s="1189" t="str">
        <f>C114</f>
        <v>国、地方公共団体又は特殊法人等の発注工事における過去10年間（平成26年度から令和5年度まで）の同規模工事における主任（監理）技術者としての施工実績を記入してください。</v>
      </c>
      <c r="D152" s="1189"/>
      <c r="E152" s="1189"/>
      <c r="F152" s="1189"/>
      <c r="G152" s="1189"/>
      <c r="H152" s="1189"/>
      <c r="I152" s="1189"/>
      <c r="J152" s="1189"/>
      <c r="K152" s="1189"/>
      <c r="L152" s="1189"/>
      <c r="M152" s="1189"/>
      <c r="N152" s="1189"/>
      <c r="O152" s="1189"/>
      <c r="P152" s="1189"/>
    </row>
    <row r="153" spans="1:18" s="296" customFormat="1" ht="15" customHeight="1" x14ac:dyDescent="0.45">
      <c r="B153" s="308" t="str">
        <f>B115</f>
        <v>※2</v>
      </c>
      <c r="C153" s="1189" t="str">
        <f>C115</f>
        <v>該当する資格名を選択してください。</v>
      </c>
      <c r="D153" s="1189"/>
      <c r="E153" s="1189"/>
      <c r="F153" s="1189"/>
      <c r="G153" s="1189"/>
      <c r="H153" s="1189"/>
      <c r="I153" s="1189"/>
      <c r="J153" s="1189"/>
      <c r="K153" s="1189"/>
      <c r="L153" s="1189"/>
      <c r="M153" s="1189"/>
      <c r="N153" s="1189"/>
      <c r="O153" s="1189"/>
      <c r="P153" s="1189"/>
    </row>
    <row r="154" spans="1:18" ht="15" customHeight="1" x14ac:dyDescent="0.35">
      <c r="B154" s="600" t="s">
        <v>518</v>
      </c>
      <c r="C154" s="1228" t="s">
        <v>519</v>
      </c>
      <c r="D154" s="1229"/>
      <c r="E154" s="1229"/>
      <c r="F154" s="1229"/>
      <c r="G154" s="1229"/>
      <c r="H154" s="1229"/>
      <c r="I154" s="1229"/>
      <c r="J154" s="1229"/>
      <c r="K154" s="1229"/>
      <c r="L154" s="1229"/>
      <c r="M154" s="1229"/>
      <c r="N154" s="1229"/>
      <c r="O154" s="1229"/>
      <c r="P154" s="1229"/>
      <c r="R154" s="314"/>
    </row>
    <row r="155" spans="1:18" s="298" customFormat="1" ht="14.4" customHeight="1" x14ac:dyDescent="0.25">
      <c r="A155" s="304"/>
      <c r="B155" s="296"/>
      <c r="R155" s="313"/>
    </row>
    <row r="156" spans="1:18" s="298" customFormat="1" ht="6" customHeight="1" x14ac:dyDescent="0.2">
      <c r="A156" s="304"/>
      <c r="B156" s="296"/>
      <c r="R156" s="376"/>
    </row>
    <row r="157" spans="1:18" ht="18.600000000000001" customHeight="1" thickBot="1" x14ac:dyDescent="0.25">
      <c r="B157" s="296" t="s">
        <v>113</v>
      </c>
      <c r="R157" s="376"/>
    </row>
    <row r="158" spans="1:18" ht="19.95" customHeight="1" thickBot="1" x14ac:dyDescent="0.25">
      <c r="B158" s="1171" t="s">
        <v>111</v>
      </c>
      <c r="C158" s="1172"/>
      <c r="D158" s="1172"/>
      <c r="E158" s="1173"/>
      <c r="F158" s="1174"/>
      <c r="G158" s="1175"/>
      <c r="H158" s="1175"/>
      <c r="I158" s="1175"/>
      <c r="J158" s="1175"/>
      <c r="K158" s="1175"/>
      <c r="L158" s="1175"/>
      <c r="M158" s="1175"/>
      <c r="N158" s="1175"/>
      <c r="O158" s="1175"/>
      <c r="P158" s="1176"/>
      <c r="R158" s="376"/>
    </row>
    <row r="159" spans="1:18" ht="18.600000000000001" customHeight="1" thickBot="1" x14ac:dyDescent="0.25">
      <c r="B159" s="1213" t="str">
        <f>$B$83</f>
        <v>（１）施工実績　※１</v>
      </c>
      <c r="C159" s="1214"/>
      <c r="D159" s="1214"/>
      <c r="E159" s="1214"/>
      <c r="F159" s="1214"/>
      <c r="G159" s="1214"/>
      <c r="H159" s="1214"/>
      <c r="I159" s="1214"/>
      <c r="J159" s="1214"/>
      <c r="K159" s="1214"/>
      <c r="L159" s="1214"/>
      <c r="M159" s="1214"/>
      <c r="N159" s="1214"/>
      <c r="O159" s="1214"/>
      <c r="P159" s="1215"/>
      <c r="R159" s="376"/>
    </row>
    <row r="160" spans="1:18" ht="14.1" customHeight="1" thickTop="1" x14ac:dyDescent="0.2">
      <c r="B160" s="1178" t="s">
        <v>98</v>
      </c>
      <c r="C160" s="1236" t="s">
        <v>2</v>
      </c>
      <c r="D160" s="1237"/>
      <c r="E160" s="1238"/>
      <c r="F160" s="1239"/>
      <c r="G160" s="1240"/>
      <c r="H160" s="1240"/>
      <c r="I160" s="1240"/>
      <c r="J160" s="1240"/>
      <c r="K160" s="1240"/>
      <c r="L160" s="1240"/>
      <c r="M160" s="1240"/>
      <c r="N160" s="1240"/>
      <c r="O160" s="1240"/>
      <c r="P160" s="1241"/>
      <c r="R160" s="376"/>
    </row>
    <row r="161" spans="2:18" ht="14.1" customHeight="1" x14ac:dyDescent="0.2">
      <c r="B161" s="1178"/>
      <c r="C161" s="1158" t="s">
        <v>99</v>
      </c>
      <c r="D161" s="1158"/>
      <c r="E161" s="1158"/>
      <c r="F161" s="1155"/>
      <c r="G161" s="1156"/>
      <c r="H161" s="1156"/>
      <c r="I161" s="1156"/>
      <c r="J161" s="1156"/>
      <c r="K161" s="1156"/>
      <c r="L161" s="1156"/>
      <c r="M161" s="1156"/>
      <c r="N161" s="1156"/>
      <c r="O161" s="1156"/>
      <c r="P161" s="1157"/>
      <c r="R161" s="376"/>
    </row>
    <row r="162" spans="2:18" ht="14.1" customHeight="1" x14ac:dyDescent="0.2">
      <c r="B162" s="1178"/>
      <c r="C162" s="1158" t="s">
        <v>100</v>
      </c>
      <c r="D162" s="1158"/>
      <c r="E162" s="1158"/>
      <c r="F162" s="1155"/>
      <c r="G162" s="1156"/>
      <c r="H162" s="1156"/>
      <c r="I162" s="1156"/>
      <c r="J162" s="1156"/>
      <c r="K162" s="1156"/>
      <c r="L162" s="1156"/>
      <c r="M162" s="1156"/>
      <c r="N162" s="1156"/>
      <c r="O162" s="1156"/>
      <c r="P162" s="1157"/>
      <c r="R162" s="376"/>
    </row>
    <row r="163" spans="2:18" ht="14.1" customHeight="1" x14ac:dyDescent="0.2">
      <c r="B163" s="1178"/>
      <c r="C163" s="1158" t="s">
        <v>101</v>
      </c>
      <c r="D163" s="1158"/>
      <c r="E163" s="1158"/>
      <c r="F163" s="1155"/>
      <c r="G163" s="1156"/>
      <c r="H163" s="1156"/>
      <c r="I163" s="1156"/>
      <c r="J163" s="1156"/>
      <c r="K163" s="1156"/>
      <c r="L163" s="1156"/>
      <c r="M163" s="1156"/>
      <c r="N163" s="1156"/>
      <c r="O163" s="1156"/>
      <c r="P163" s="1157"/>
      <c r="R163" s="376"/>
    </row>
    <row r="164" spans="2:18" ht="14.1" customHeight="1" x14ac:dyDescent="0.2">
      <c r="B164" s="1178"/>
      <c r="C164" s="1158" t="s">
        <v>4</v>
      </c>
      <c r="D164" s="1158"/>
      <c r="E164" s="1158"/>
      <c r="F164" s="1155"/>
      <c r="G164" s="1156"/>
      <c r="H164" s="1156"/>
      <c r="I164" s="1156"/>
      <c r="J164" s="1156"/>
      <c r="K164" s="1156"/>
      <c r="L164" s="1156"/>
      <c r="M164" s="1156"/>
      <c r="N164" s="1156"/>
      <c r="O164" s="1156"/>
      <c r="P164" s="1157"/>
      <c r="R164" s="376"/>
    </row>
    <row r="165" spans="2:18" ht="14.1" customHeight="1" x14ac:dyDescent="0.2">
      <c r="B165" s="1178"/>
      <c r="C165" s="1158" t="s">
        <v>102</v>
      </c>
      <c r="D165" s="1158"/>
      <c r="E165" s="1158"/>
      <c r="F165" s="1168">
        <v>0</v>
      </c>
      <c r="G165" s="1169"/>
      <c r="H165" s="1169"/>
      <c r="I165" s="1169"/>
      <c r="J165" s="1169"/>
      <c r="K165" s="1169"/>
      <c r="L165" s="1169"/>
      <c r="M165" s="1169"/>
      <c r="N165" s="1169"/>
      <c r="O165" s="1169"/>
      <c r="P165" s="1170"/>
    </row>
    <row r="166" spans="2:18" s="306" customFormat="1" ht="14.1" customHeight="1" x14ac:dyDescent="0.15">
      <c r="B166" s="1178"/>
      <c r="C166" s="1158" t="s">
        <v>9</v>
      </c>
      <c r="D166" s="1158"/>
      <c r="E166" s="1158"/>
      <c r="F166" s="1159"/>
      <c r="G166" s="1160"/>
      <c r="H166" s="1160"/>
      <c r="I166" s="1160"/>
      <c r="J166" s="1160"/>
      <c r="K166" s="292" t="s">
        <v>266</v>
      </c>
      <c r="L166" s="1161"/>
      <c r="M166" s="1161"/>
      <c r="N166" s="1161"/>
      <c r="O166" s="1161"/>
      <c r="P166" s="1162"/>
    </row>
    <row r="167" spans="2:18" ht="70.95" customHeight="1" thickBot="1" x14ac:dyDescent="0.25">
      <c r="B167" s="1179"/>
      <c r="C167" s="1260" t="s">
        <v>103</v>
      </c>
      <c r="D167" s="1260"/>
      <c r="E167" s="1260"/>
      <c r="F167" s="1233"/>
      <c r="G167" s="1234"/>
      <c r="H167" s="1234"/>
      <c r="I167" s="1234"/>
      <c r="J167" s="1234"/>
      <c r="K167" s="1234"/>
      <c r="L167" s="1234"/>
      <c r="M167" s="1234"/>
      <c r="N167" s="1234"/>
      <c r="O167" s="1234"/>
      <c r="P167" s="1235"/>
    </row>
    <row r="168" spans="2:18" ht="14.1" customHeight="1" x14ac:dyDescent="0.2">
      <c r="B168" s="1199" t="s">
        <v>104</v>
      </c>
      <c r="C168" s="1201" t="s">
        <v>2</v>
      </c>
      <c r="D168" s="1201"/>
      <c r="E168" s="1201"/>
      <c r="F168" s="1265"/>
      <c r="G168" s="1266"/>
      <c r="H168" s="1266"/>
      <c r="I168" s="1266"/>
      <c r="J168" s="1266"/>
      <c r="K168" s="1266"/>
      <c r="L168" s="1266"/>
      <c r="M168" s="1266"/>
      <c r="N168" s="1266"/>
      <c r="O168" s="1266"/>
      <c r="P168" s="1267"/>
    </row>
    <row r="169" spans="2:18" ht="14.1" customHeight="1" x14ac:dyDescent="0.2">
      <c r="B169" s="1178"/>
      <c r="C169" s="1158" t="s">
        <v>99</v>
      </c>
      <c r="D169" s="1158"/>
      <c r="E169" s="1158"/>
      <c r="F169" s="1155"/>
      <c r="G169" s="1156"/>
      <c r="H169" s="1156"/>
      <c r="I169" s="1156"/>
      <c r="J169" s="1156"/>
      <c r="K169" s="1156"/>
      <c r="L169" s="1156"/>
      <c r="M169" s="1156"/>
      <c r="N169" s="1156"/>
      <c r="O169" s="1156"/>
      <c r="P169" s="1157"/>
    </row>
    <row r="170" spans="2:18" ht="14.1" customHeight="1" x14ac:dyDescent="0.2">
      <c r="B170" s="1178"/>
      <c r="C170" s="1158" t="s">
        <v>100</v>
      </c>
      <c r="D170" s="1158"/>
      <c r="E170" s="1158"/>
      <c r="F170" s="1155"/>
      <c r="G170" s="1156"/>
      <c r="H170" s="1156"/>
      <c r="I170" s="1156"/>
      <c r="J170" s="1156"/>
      <c r="K170" s="1156"/>
      <c r="L170" s="1156"/>
      <c r="M170" s="1156"/>
      <c r="N170" s="1156"/>
      <c r="O170" s="1156"/>
      <c r="P170" s="1157"/>
    </row>
    <row r="171" spans="2:18" ht="14.1" customHeight="1" x14ac:dyDescent="0.2">
      <c r="B171" s="1178"/>
      <c r="C171" s="1158" t="s">
        <v>101</v>
      </c>
      <c r="D171" s="1158"/>
      <c r="E171" s="1158"/>
      <c r="F171" s="1155"/>
      <c r="G171" s="1156"/>
      <c r="H171" s="1156"/>
      <c r="I171" s="1156"/>
      <c r="J171" s="1156"/>
      <c r="K171" s="1156"/>
      <c r="L171" s="1156"/>
      <c r="M171" s="1156"/>
      <c r="N171" s="1156"/>
      <c r="O171" s="1156"/>
      <c r="P171" s="1157"/>
    </row>
    <row r="172" spans="2:18" ht="14.1" customHeight="1" x14ac:dyDescent="0.2">
      <c r="B172" s="1178"/>
      <c r="C172" s="1158" t="s">
        <v>4</v>
      </c>
      <c r="D172" s="1158"/>
      <c r="E172" s="1158"/>
      <c r="F172" s="1155"/>
      <c r="G172" s="1156"/>
      <c r="H172" s="1156"/>
      <c r="I172" s="1156"/>
      <c r="J172" s="1156"/>
      <c r="K172" s="1156"/>
      <c r="L172" s="1156"/>
      <c r="M172" s="1156"/>
      <c r="N172" s="1156"/>
      <c r="O172" s="1156"/>
      <c r="P172" s="1157"/>
    </row>
    <row r="173" spans="2:18" ht="14.1" customHeight="1" x14ac:dyDescent="0.2">
      <c r="B173" s="1178"/>
      <c r="C173" s="1158" t="s">
        <v>102</v>
      </c>
      <c r="D173" s="1158"/>
      <c r="E173" s="1158"/>
      <c r="F173" s="1168">
        <v>0</v>
      </c>
      <c r="G173" s="1169"/>
      <c r="H173" s="1169"/>
      <c r="I173" s="1169"/>
      <c r="J173" s="1169"/>
      <c r="K173" s="1169"/>
      <c r="L173" s="1169"/>
      <c r="M173" s="1169"/>
      <c r="N173" s="1169"/>
      <c r="O173" s="1169"/>
      <c r="P173" s="1170"/>
    </row>
    <row r="174" spans="2:18" s="306" customFormat="1" ht="14.1" customHeight="1" x14ac:dyDescent="0.15">
      <c r="B174" s="1178"/>
      <c r="C174" s="1158" t="s">
        <v>9</v>
      </c>
      <c r="D174" s="1158"/>
      <c r="E174" s="1158"/>
      <c r="F174" s="1159"/>
      <c r="G174" s="1160"/>
      <c r="H174" s="1160"/>
      <c r="I174" s="1160"/>
      <c r="J174" s="1160"/>
      <c r="K174" s="292" t="s">
        <v>266</v>
      </c>
      <c r="L174" s="1161"/>
      <c r="M174" s="1161"/>
      <c r="N174" s="1161"/>
      <c r="O174" s="1161"/>
      <c r="P174" s="1162"/>
    </row>
    <row r="175" spans="2:18" ht="70.95" customHeight="1" thickBot="1" x14ac:dyDescent="0.25">
      <c r="B175" s="1200"/>
      <c r="C175" s="1196" t="s">
        <v>103</v>
      </c>
      <c r="D175" s="1196"/>
      <c r="E175" s="1196"/>
      <c r="F175" s="1207"/>
      <c r="G175" s="1208"/>
      <c r="H175" s="1208"/>
      <c r="I175" s="1208"/>
      <c r="J175" s="1208"/>
      <c r="K175" s="1208"/>
      <c r="L175" s="1208"/>
      <c r="M175" s="1208"/>
      <c r="N175" s="1208"/>
      <c r="O175" s="1208"/>
      <c r="P175" s="1209"/>
    </row>
    <row r="176" spans="2:18" ht="14.1" customHeight="1" x14ac:dyDescent="0.2">
      <c r="B176" s="1199" t="s">
        <v>105</v>
      </c>
      <c r="C176" s="1201" t="s">
        <v>2</v>
      </c>
      <c r="D176" s="1201"/>
      <c r="E176" s="1201"/>
      <c r="F176" s="1265"/>
      <c r="G176" s="1266"/>
      <c r="H176" s="1266"/>
      <c r="I176" s="1266"/>
      <c r="J176" s="1266"/>
      <c r="K176" s="1266"/>
      <c r="L176" s="1266"/>
      <c r="M176" s="1266"/>
      <c r="N176" s="1266"/>
      <c r="O176" s="1266"/>
      <c r="P176" s="1267"/>
    </row>
    <row r="177" spans="2:18" ht="14.1" customHeight="1" x14ac:dyDescent="0.2">
      <c r="B177" s="1178"/>
      <c r="C177" s="1158" t="s">
        <v>99</v>
      </c>
      <c r="D177" s="1158"/>
      <c r="E177" s="1158"/>
      <c r="F177" s="1155"/>
      <c r="G177" s="1156"/>
      <c r="H177" s="1156"/>
      <c r="I177" s="1156"/>
      <c r="J177" s="1156"/>
      <c r="K177" s="1156"/>
      <c r="L177" s="1156"/>
      <c r="M177" s="1156"/>
      <c r="N177" s="1156"/>
      <c r="O177" s="1156"/>
      <c r="P177" s="1157"/>
    </row>
    <row r="178" spans="2:18" ht="14.1" customHeight="1" x14ac:dyDescent="0.2">
      <c r="B178" s="1178"/>
      <c r="C178" s="1158" t="s">
        <v>100</v>
      </c>
      <c r="D178" s="1158"/>
      <c r="E178" s="1158"/>
      <c r="F178" s="1155"/>
      <c r="G178" s="1156"/>
      <c r="H178" s="1156"/>
      <c r="I178" s="1156"/>
      <c r="J178" s="1156"/>
      <c r="K178" s="1156"/>
      <c r="L178" s="1156"/>
      <c r="M178" s="1156"/>
      <c r="N178" s="1156"/>
      <c r="O178" s="1156"/>
      <c r="P178" s="1157"/>
    </row>
    <row r="179" spans="2:18" ht="14.1" customHeight="1" x14ac:dyDescent="0.2">
      <c r="B179" s="1178"/>
      <c r="C179" s="1158" t="s">
        <v>101</v>
      </c>
      <c r="D179" s="1158"/>
      <c r="E179" s="1158"/>
      <c r="F179" s="1155"/>
      <c r="G179" s="1156"/>
      <c r="H179" s="1156"/>
      <c r="I179" s="1156"/>
      <c r="J179" s="1156"/>
      <c r="K179" s="1156"/>
      <c r="L179" s="1156"/>
      <c r="M179" s="1156"/>
      <c r="N179" s="1156"/>
      <c r="O179" s="1156"/>
      <c r="P179" s="1157"/>
    </row>
    <row r="180" spans="2:18" ht="14.1" customHeight="1" x14ac:dyDescent="0.2">
      <c r="B180" s="1178"/>
      <c r="C180" s="1158" t="s">
        <v>4</v>
      </c>
      <c r="D180" s="1158"/>
      <c r="E180" s="1158"/>
      <c r="F180" s="1155"/>
      <c r="G180" s="1156"/>
      <c r="H180" s="1156"/>
      <c r="I180" s="1156"/>
      <c r="J180" s="1156"/>
      <c r="K180" s="1156"/>
      <c r="L180" s="1156"/>
      <c r="M180" s="1156"/>
      <c r="N180" s="1156"/>
      <c r="O180" s="1156"/>
      <c r="P180" s="1157"/>
    </row>
    <row r="181" spans="2:18" ht="14.1" customHeight="1" x14ac:dyDescent="0.2">
      <c r="B181" s="1178"/>
      <c r="C181" s="1158" t="s">
        <v>102</v>
      </c>
      <c r="D181" s="1158"/>
      <c r="E181" s="1158"/>
      <c r="F181" s="1168">
        <v>0</v>
      </c>
      <c r="G181" s="1169"/>
      <c r="H181" s="1169"/>
      <c r="I181" s="1169"/>
      <c r="J181" s="1169"/>
      <c r="K181" s="1169"/>
      <c r="L181" s="1169"/>
      <c r="M181" s="1169"/>
      <c r="N181" s="1169"/>
      <c r="O181" s="1169"/>
      <c r="P181" s="1170"/>
    </row>
    <row r="182" spans="2:18" s="306" customFormat="1" ht="14.1" customHeight="1" x14ac:dyDescent="0.15">
      <c r="B182" s="1179"/>
      <c r="C182" s="1158" t="s">
        <v>9</v>
      </c>
      <c r="D182" s="1158"/>
      <c r="E182" s="1158"/>
      <c r="F182" s="1159"/>
      <c r="G182" s="1160"/>
      <c r="H182" s="1160"/>
      <c r="I182" s="1160"/>
      <c r="J182" s="1160"/>
      <c r="K182" s="292" t="s">
        <v>266</v>
      </c>
      <c r="L182" s="1161"/>
      <c r="M182" s="1161"/>
      <c r="N182" s="1161"/>
      <c r="O182" s="1161"/>
      <c r="P182" s="1162"/>
    </row>
    <row r="183" spans="2:18" ht="70.95" customHeight="1" thickBot="1" x14ac:dyDescent="0.25">
      <c r="B183" s="1200"/>
      <c r="C183" s="1196" t="s">
        <v>103</v>
      </c>
      <c r="D183" s="1196"/>
      <c r="E183" s="1196"/>
      <c r="F183" s="1207"/>
      <c r="G183" s="1208"/>
      <c r="H183" s="1208"/>
      <c r="I183" s="1208"/>
      <c r="J183" s="1208"/>
      <c r="K183" s="1208"/>
      <c r="L183" s="1208"/>
      <c r="M183" s="1208"/>
      <c r="N183" s="1208"/>
      <c r="O183" s="1208"/>
      <c r="P183" s="1209"/>
    </row>
    <row r="184" spans="2:18" ht="18.600000000000001" customHeight="1" thickBot="1" x14ac:dyDescent="0.25">
      <c r="B184" s="1213" t="str">
        <f>$B$108</f>
        <v>（２）保有する同工種工事に関する資格　※2</v>
      </c>
      <c r="C184" s="1214"/>
      <c r="D184" s="1214"/>
      <c r="E184" s="1214"/>
      <c r="F184" s="1214"/>
      <c r="G184" s="1214"/>
      <c r="H184" s="1214"/>
      <c r="I184" s="1214"/>
      <c r="J184" s="1214"/>
      <c r="K184" s="1214"/>
      <c r="L184" s="1214"/>
      <c r="M184" s="1214"/>
      <c r="N184" s="1214"/>
      <c r="O184" s="1214"/>
      <c r="P184" s="1215"/>
    </row>
    <row r="185" spans="2:18" ht="22.2" customHeight="1" thickTop="1" thickBot="1" x14ac:dyDescent="0.25">
      <c r="B185" s="1242" t="s">
        <v>176</v>
      </c>
      <c r="C185" s="1243"/>
      <c r="D185" s="1243"/>
      <c r="E185" s="1244"/>
      <c r="F185" s="1257"/>
      <c r="G185" s="1258"/>
      <c r="H185" s="1258"/>
      <c r="I185" s="1258"/>
      <c r="J185" s="1258"/>
      <c r="K185" s="1258"/>
      <c r="L185" s="1258"/>
      <c r="M185" s="1258"/>
      <c r="N185" s="1258"/>
      <c r="O185" s="1258"/>
      <c r="P185" s="1259"/>
    </row>
    <row r="186" spans="2:18" ht="18.600000000000001" customHeight="1" thickBot="1" x14ac:dyDescent="0.25">
      <c r="B186" s="1219" t="str">
        <f>"（３）ＣＰＤに取り組み、各団体の推奨単位に対する過去２年間の取得割合　※3"</f>
        <v>（３）ＣＰＤに取り組み、各団体の推奨単位に対する過去２年間の取得割合　※3</v>
      </c>
      <c r="C186" s="1220"/>
      <c r="D186" s="1220"/>
      <c r="E186" s="1220"/>
      <c r="F186" s="1220"/>
      <c r="G186" s="1220"/>
      <c r="H186" s="1220"/>
      <c r="I186" s="1220"/>
      <c r="J186" s="1220"/>
      <c r="K186" s="1220"/>
      <c r="L186" s="1220"/>
      <c r="M186" s="1220"/>
      <c r="N186" s="1220"/>
      <c r="O186" s="1220"/>
      <c r="P186" s="1221"/>
    </row>
    <row r="187" spans="2:18" ht="22.2" customHeight="1" thickTop="1" thickBot="1" x14ac:dyDescent="0.25">
      <c r="B187" s="1222" t="s">
        <v>516</v>
      </c>
      <c r="C187" s="1223"/>
      <c r="D187" s="1223"/>
      <c r="E187" s="1224"/>
      <c r="F187" s="1225"/>
      <c r="G187" s="1226"/>
      <c r="H187" s="1226"/>
      <c r="I187" s="1226"/>
      <c r="J187" s="1226"/>
      <c r="K187" s="1226"/>
      <c r="L187" s="1226"/>
      <c r="M187" s="1226"/>
      <c r="N187" s="1226"/>
      <c r="O187" s="1226"/>
      <c r="P187" s="1227"/>
    </row>
    <row r="188" spans="2:18" ht="9" customHeight="1" x14ac:dyDescent="0.2"/>
    <row r="189" spans="2:18" ht="18.600000000000001" customHeight="1" x14ac:dyDescent="0.2">
      <c r="B189" s="307" t="str">
        <f t="shared" ref="B189:C191" si="0">B151</f>
        <v>配置予定技術者調書で申請した配置予定技術者別に記入してください。</v>
      </c>
      <c r="C189" s="307"/>
      <c r="D189" s="307"/>
      <c r="E189" s="307"/>
      <c r="F189" s="307"/>
      <c r="G189" s="307"/>
      <c r="H189" s="307"/>
      <c r="I189" s="307"/>
      <c r="J189" s="307"/>
      <c r="K189" s="307"/>
      <c r="L189" s="307"/>
      <c r="M189" s="307"/>
      <c r="N189" s="307"/>
    </row>
    <row r="190" spans="2:18" ht="45" customHeight="1" x14ac:dyDescent="0.2">
      <c r="B190" s="311" t="str">
        <f t="shared" si="0"/>
        <v>※１　</v>
      </c>
      <c r="C190" s="1261" t="str">
        <f t="shared" si="0"/>
        <v>国、地方公共団体又は特殊法人等の発注工事における過去10年間（平成26年度から令和5年度まで）の同規模工事における主任（監理）技術者としての施工実績を記入してください。</v>
      </c>
      <c r="D190" s="1261"/>
      <c r="E190" s="1261"/>
      <c r="F190" s="1261"/>
      <c r="G190" s="1261"/>
      <c r="H190" s="1261"/>
      <c r="I190" s="1261"/>
      <c r="J190" s="1261"/>
      <c r="K190" s="1261"/>
      <c r="L190" s="1261"/>
      <c r="M190" s="1261"/>
      <c r="N190" s="1261"/>
      <c r="O190" s="1261"/>
      <c r="P190" s="1261"/>
    </row>
    <row r="191" spans="2:18" ht="15" customHeight="1" x14ac:dyDescent="0.2">
      <c r="B191" s="311" t="str">
        <f t="shared" si="0"/>
        <v>※2</v>
      </c>
      <c r="C191" s="1261" t="str">
        <f t="shared" si="0"/>
        <v>該当する資格名を選択してください。</v>
      </c>
      <c r="D191" s="1261"/>
      <c r="E191" s="1261"/>
      <c r="F191" s="1261"/>
      <c r="G191" s="1261"/>
      <c r="H191" s="1261"/>
      <c r="I191" s="1261"/>
      <c r="J191" s="1261"/>
      <c r="K191" s="1261"/>
      <c r="L191" s="1261"/>
      <c r="M191" s="1261"/>
      <c r="N191" s="1261"/>
      <c r="O191" s="1261"/>
      <c r="P191" s="1261"/>
    </row>
    <row r="192" spans="2:18" ht="15" customHeight="1" x14ac:dyDescent="0.35">
      <c r="B192" s="600" t="s">
        <v>518</v>
      </c>
      <c r="C192" s="1228" t="s">
        <v>519</v>
      </c>
      <c r="D192" s="1229"/>
      <c r="E192" s="1229"/>
      <c r="F192" s="1229"/>
      <c r="G192" s="1229"/>
      <c r="H192" s="1229"/>
      <c r="I192" s="1229"/>
      <c r="J192" s="1229"/>
      <c r="K192" s="1229"/>
      <c r="L192" s="1229"/>
      <c r="M192" s="1229"/>
      <c r="N192" s="1229"/>
      <c r="O192" s="1229"/>
      <c r="P192" s="1229"/>
      <c r="R192" s="314"/>
    </row>
    <row r="193" spans="1:27" ht="18.600000000000001" customHeight="1" x14ac:dyDescent="0.2">
      <c r="A193" s="297"/>
      <c r="B193" s="302"/>
    </row>
    <row r="194" spans="1:27" s="298" customFormat="1" ht="6" customHeight="1" x14ac:dyDescent="0.2">
      <c r="A194" s="304"/>
      <c r="B194" s="296"/>
      <c r="R194" s="464"/>
    </row>
    <row r="195" spans="1:27" ht="18.600000000000001" hidden="1" customHeight="1" thickBot="1" x14ac:dyDescent="0.25">
      <c r="A195" s="413">
        <v>6</v>
      </c>
      <c r="B195" s="1228" t="str">
        <f>入力シート!D148</f>
        <v>同工種工事の市内施工実績</v>
      </c>
      <c r="C195" s="1228"/>
      <c r="D195" s="1228"/>
      <c r="E195" s="1228"/>
      <c r="F195" s="1228"/>
      <c r="G195" s="1228"/>
      <c r="H195" s="1228"/>
      <c r="I195" s="1228"/>
      <c r="J195" s="1228"/>
      <c r="K195" s="1228"/>
      <c r="L195" s="1228"/>
      <c r="M195" s="1228"/>
      <c r="N195" s="1228"/>
      <c r="O195" s="1228"/>
      <c r="P195" s="1228"/>
      <c r="R195" s="467" t="s">
        <v>317</v>
      </c>
    </row>
    <row r="196" spans="1:27" ht="14.1" hidden="1" customHeight="1" x14ac:dyDescent="0.2">
      <c r="B196" s="1251" t="s">
        <v>2</v>
      </c>
      <c r="C196" s="1252"/>
      <c r="D196" s="1252"/>
      <c r="E196" s="1253"/>
      <c r="F196" s="1248"/>
      <c r="G196" s="1249"/>
      <c r="H196" s="1249"/>
      <c r="I196" s="1249"/>
      <c r="J196" s="1249"/>
      <c r="K196" s="1249"/>
      <c r="L196" s="1249"/>
      <c r="M196" s="1249"/>
      <c r="N196" s="1249"/>
      <c r="O196" s="1249"/>
      <c r="P196" s="1250"/>
      <c r="R196" s="467" t="s">
        <v>317</v>
      </c>
    </row>
    <row r="197" spans="1:27" ht="14.1" hidden="1" customHeight="1" x14ac:dyDescent="0.2">
      <c r="B197" s="1230" t="s">
        <v>99</v>
      </c>
      <c r="C197" s="1231"/>
      <c r="D197" s="1231"/>
      <c r="E197" s="1232"/>
      <c r="F197" s="1155"/>
      <c r="G197" s="1156"/>
      <c r="H197" s="1156"/>
      <c r="I197" s="1156"/>
      <c r="J197" s="1156"/>
      <c r="K197" s="1156"/>
      <c r="L197" s="1156"/>
      <c r="M197" s="1156"/>
      <c r="N197" s="1156"/>
      <c r="O197" s="1156"/>
      <c r="P197" s="1157"/>
      <c r="R197" s="467" t="s">
        <v>317</v>
      </c>
    </row>
    <row r="198" spans="1:27" ht="14.1" hidden="1" customHeight="1" x14ac:dyDescent="0.2">
      <c r="B198" s="1230" t="s">
        <v>100</v>
      </c>
      <c r="C198" s="1231"/>
      <c r="D198" s="1231"/>
      <c r="E198" s="1232"/>
      <c r="F198" s="1155"/>
      <c r="G198" s="1156"/>
      <c r="H198" s="1156"/>
      <c r="I198" s="1156"/>
      <c r="J198" s="1156"/>
      <c r="K198" s="1156"/>
      <c r="L198" s="1156"/>
      <c r="M198" s="1156"/>
      <c r="N198" s="1156"/>
      <c r="O198" s="1156"/>
      <c r="P198" s="1157"/>
      <c r="R198" s="467" t="s">
        <v>317</v>
      </c>
    </row>
    <row r="199" spans="1:27" ht="14.1" hidden="1" customHeight="1" x14ac:dyDescent="0.2">
      <c r="B199" s="1230" t="s">
        <v>101</v>
      </c>
      <c r="C199" s="1231"/>
      <c r="D199" s="1231"/>
      <c r="E199" s="1232"/>
      <c r="F199" s="1155"/>
      <c r="G199" s="1156"/>
      <c r="H199" s="1156"/>
      <c r="I199" s="1156"/>
      <c r="J199" s="1156"/>
      <c r="K199" s="1156"/>
      <c r="L199" s="1156"/>
      <c r="M199" s="1156"/>
      <c r="N199" s="1156"/>
      <c r="O199" s="1156"/>
      <c r="P199" s="1157"/>
      <c r="R199" s="467" t="s">
        <v>317</v>
      </c>
    </row>
    <row r="200" spans="1:27" ht="14.1" hidden="1" customHeight="1" x14ac:dyDescent="0.2">
      <c r="B200" s="1230" t="s">
        <v>4</v>
      </c>
      <c r="C200" s="1231"/>
      <c r="D200" s="1231"/>
      <c r="E200" s="1232"/>
      <c r="F200" s="1155"/>
      <c r="G200" s="1156"/>
      <c r="H200" s="1156"/>
      <c r="I200" s="1156"/>
      <c r="J200" s="1156"/>
      <c r="K200" s="1156"/>
      <c r="L200" s="1156"/>
      <c r="M200" s="1156"/>
      <c r="N200" s="1156"/>
      <c r="O200" s="1156"/>
      <c r="P200" s="1157"/>
      <c r="R200" s="467" t="s">
        <v>317</v>
      </c>
    </row>
    <row r="201" spans="1:27" ht="14.1" hidden="1" customHeight="1" x14ac:dyDescent="0.2">
      <c r="B201" s="1230" t="s">
        <v>102</v>
      </c>
      <c r="C201" s="1231"/>
      <c r="D201" s="1231"/>
      <c r="E201" s="1232"/>
      <c r="F201" s="1168">
        <v>0</v>
      </c>
      <c r="G201" s="1169"/>
      <c r="H201" s="1169"/>
      <c r="I201" s="1169"/>
      <c r="J201" s="1169"/>
      <c r="K201" s="1169"/>
      <c r="L201" s="1169"/>
      <c r="M201" s="1169"/>
      <c r="N201" s="1169"/>
      <c r="O201" s="1169"/>
      <c r="P201" s="1170"/>
      <c r="R201" s="467" t="s">
        <v>317</v>
      </c>
    </row>
    <row r="202" spans="1:27" s="306" customFormat="1" ht="14.1" hidden="1" customHeight="1" x14ac:dyDescent="0.15">
      <c r="B202" s="1230" t="s">
        <v>9</v>
      </c>
      <c r="C202" s="1231"/>
      <c r="D202" s="1231"/>
      <c r="E202" s="1232"/>
      <c r="F202" s="1159"/>
      <c r="G202" s="1160"/>
      <c r="H202" s="1160"/>
      <c r="I202" s="1160"/>
      <c r="J202" s="1160"/>
      <c r="K202" s="292" t="s">
        <v>266</v>
      </c>
      <c r="L202" s="1161"/>
      <c r="M202" s="1161"/>
      <c r="N202" s="1161"/>
      <c r="O202" s="1161"/>
      <c r="P202" s="1162"/>
      <c r="R202" s="467" t="s">
        <v>317</v>
      </c>
    </row>
    <row r="203" spans="1:27" ht="70.95" hidden="1" customHeight="1" thickBot="1" x14ac:dyDescent="0.25">
      <c r="B203" s="1245" t="s">
        <v>103</v>
      </c>
      <c r="C203" s="1246"/>
      <c r="D203" s="1246"/>
      <c r="E203" s="1247"/>
      <c r="F203" s="1207"/>
      <c r="G203" s="1208"/>
      <c r="H203" s="1208"/>
      <c r="I203" s="1208"/>
      <c r="J203" s="1208"/>
      <c r="K203" s="1208"/>
      <c r="L203" s="1208"/>
      <c r="M203" s="1208"/>
      <c r="N203" s="1208"/>
      <c r="O203" s="1208"/>
      <c r="P203" s="1209"/>
      <c r="R203" s="468" t="s">
        <v>317</v>
      </c>
    </row>
    <row r="204" spans="1:27" s="308" customFormat="1" ht="15" hidden="1" customHeight="1" x14ac:dyDescent="0.45">
      <c r="A204" s="414"/>
      <c r="B204" s="415"/>
      <c r="R204" s="466" t="s">
        <v>317</v>
      </c>
    </row>
    <row r="205" spans="1:27" ht="18.600000000000001" customHeight="1" thickBot="1" x14ac:dyDescent="0.25">
      <c r="A205" s="535">
        <f>別記!A188</f>
        <v>6</v>
      </c>
      <c r="B205" s="302" t="str">
        <f>入力シート!D155</f>
        <v>建設機械の保有</v>
      </c>
      <c r="C205" s="296"/>
    </row>
    <row r="206" spans="1:27" s="302" customFormat="1" ht="22.2" customHeight="1" thickBot="1" x14ac:dyDescent="0.5">
      <c r="A206" s="385"/>
      <c r="B206" s="1150" t="s">
        <v>182</v>
      </c>
      <c r="C206" s="1151"/>
      <c r="D206" s="1151"/>
      <c r="E206" s="1151"/>
      <c r="F206" s="1151"/>
      <c r="G206" s="1151"/>
      <c r="H206" s="1151"/>
      <c r="I206" s="1163"/>
      <c r="J206" s="1164"/>
      <c r="K206" s="1164"/>
      <c r="L206" s="1164"/>
      <c r="M206" s="1164"/>
      <c r="N206" s="1164"/>
      <c r="O206" s="1164"/>
      <c r="P206" s="1165"/>
    </row>
    <row r="207" spans="1:27" s="308" customFormat="1" ht="15" customHeight="1" x14ac:dyDescent="0.45">
      <c r="A207" s="414"/>
      <c r="B207" s="302" t="str">
        <f>$B$74</f>
        <v>※ 該当するものを選択してください。</v>
      </c>
      <c r="R207" s="312"/>
      <c r="AA207" s="368"/>
    </row>
    <row r="208" spans="1:27" s="308" customFormat="1" ht="15" customHeight="1" x14ac:dyDescent="0.45">
      <c r="A208" s="414"/>
      <c r="B208" s="302"/>
      <c r="R208" s="312"/>
      <c r="AA208" s="368"/>
    </row>
    <row r="209" spans="1:27" s="308" customFormat="1" ht="15" hidden="1" customHeight="1" thickBot="1" x14ac:dyDescent="0.5">
      <c r="A209" s="413">
        <f>別記!A190</f>
        <v>7</v>
      </c>
      <c r="B209" s="415" t="str">
        <f>入力シート!D153</f>
        <v>被災建築物応急危険度判定士の雇用</v>
      </c>
      <c r="R209" s="465" t="s">
        <v>369</v>
      </c>
    </row>
    <row r="210" spans="1:27" ht="21.6" hidden="1" customHeight="1" thickBot="1" x14ac:dyDescent="0.25">
      <c r="A210" s="534"/>
      <c r="B210" s="1254" t="s">
        <v>184</v>
      </c>
      <c r="C210" s="1255"/>
      <c r="D210" s="1255"/>
      <c r="E210" s="1255"/>
      <c r="F210" s="1255"/>
      <c r="G210" s="1255"/>
      <c r="H210" s="1256"/>
      <c r="I210" s="1163"/>
      <c r="J210" s="1164"/>
      <c r="K210" s="1164"/>
      <c r="L210" s="1164"/>
      <c r="M210" s="1164"/>
      <c r="N210" s="1164"/>
      <c r="O210" s="1164"/>
      <c r="P210" s="1165"/>
      <c r="R210" s="465" t="s">
        <v>369</v>
      </c>
    </row>
    <row r="211" spans="1:27" s="308" customFormat="1" ht="15" hidden="1" customHeight="1" x14ac:dyDescent="0.45">
      <c r="A211" s="414"/>
      <c r="B211" s="302" t="str">
        <f>$B$74</f>
        <v>※ 該当するものを選択してください。</v>
      </c>
      <c r="R211" s="465" t="s">
        <v>369</v>
      </c>
      <c r="AA211" s="368"/>
    </row>
    <row r="212" spans="1:27" s="308" customFormat="1" ht="15" hidden="1" customHeight="1" x14ac:dyDescent="0.45">
      <c r="A212" s="414"/>
      <c r="B212" s="415"/>
      <c r="R212" s="465" t="s">
        <v>369</v>
      </c>
    </row>
    <row r="213" spans="1:27" ht="18.600000000000001" customHeight="1" thickBot="1" x14ac:dyDescent="0.25">
      <c r="A213" s="535">
        <f>別記!A193</f>
        <v>7</v>
      </c>
      <c r="B213" s="302" t="str">
        <f>入力シート!D157</f>
        <v>障害者雇用の有無</v>
      </c>
      <c r="C213" s="296"/>
    </row>
    <row r="214" spans="1:27" s="302" customFormat="1" ht="22.2" customHeight="1" thickBot="1" x14ac:dyDescent="0.5">
      <c r="A214" s="385"/>
      <c r="B214" s="1150" t="s">
        <v>114</v>
      </c>
      <c r="C214" s="1151"/>
      <c r="D214" s="1151"/>
      <c r="E214" s="1151"/>
      <c r="F214" s="1151"/>
      <c r="G214" s="1151"/>
      <c r="H214" s="1152"/>
      <c r="I214" s="1163"/>
      <c r="J214" s="1164"/>
      <c r="K214" s="1164"/>
      <c r="L214" s="1164"/>
      <c r="M214" s="1164"/>
      <c r="N214" s="1164"/>
      <c r="O214" s="1164"/>
      <c r="P214" s="1165"/>
    </row>
    <row r="215" spans="1:27" s="308" customFormat="1" ht="15" customHeight="1" x14ac:dyDescent="0.45">
      <c r="A215" s="414"/>
      <c r="B215" s="302" t="str">
        <f>$B$74</f>
        <v>※ 該当するものを選択してください。</v>
      </c>
      <c r="R215" s="377"/>
      <c r="AA215" s="368"/>
    </row>
    <row r="216" spans="1:27" s="308" customFormat="1" ht="15" customHeight="1" x14ac:dyDescent="0.45">
      <c r="A216" s="414"/>
      <c r="B216" s="415"/>
      <c r="R216" s="415"/>
    </row>
    <row r="217" spans="1:27" ht="18.600000000000001" customHeight="1" thickBot="1" x14ac:dyDescent="0.25">
      <c r="A217" s="535">
        <f>別記!A197</f>
        <v>8</v>
      </c>
      <c r="B217" s="302" t="str">
        <f>入力シート!D158</f>
        <v>更生保護における就労支援</v>
      </c>
    </row>
    <row r="218" spans="1:27" s="302" customFormat="1" ht="22.2" customHeight="1" thickBot="1" x14ac:dyDescent="0.5">
      <c r="A218" s="385"/>
      <c r="B218" s="1150" t="s">
        <v>180</v>
      </c>
      <c r="C218" s="1151"/>
      <c r="D218" s="1151"/>
      <c r="E218" s="1151"/>
      <c r="F218" s="1151"/>
      <c r="G218" s="1151"/>
      <c r="H218" s="1151"/>
      <c r="I218" s="1163"/>
      <c r="J218" s="1164"/>
      <c r="K218" s="1164"/>
      <c r="L218" s="1164"/>
      <c r="M218" s="1164"/>
      <c r="N218" s="1164"/>
      <c r="O218" s="1164"/>
      <c r="P218" s="1165"/>
    </row>
    <row r="219" spans="1:27" s="308" customFormat="1" ht="15" customHeight="1" x14ac:dyDescent="0.45">
      <c r="A219" s="414"/>
      <c r="B219" s="302" t="str">
        <f>$B$74</f>
        <v>※ 該当するものを選択してください。</v>
      </c>
      <c r="R219" s="377"/>
      <c r="AA219" s="368"/>
    </row>
    <row r="220" spans="1:27" s="308" customFormat="1" ht="15" customHeight="1" x14ac:dyDescent="0.45">
      <c r="A220" s="414"/>
      <c r="B220" s="415"/>
    </row>
    <row r="221" spans="1:27" ht="18.600000000000001" customHeight="1" thickBot="1" x14ac:dyDescent="0.25">
      <c r="A221" s="535">
        <f>別記!A202</f>
        <v>9</v>
      </c>
      <c r="B221" s="302" t="str">
        <f>入力シート!D159</f>
        <v>環境配慮の取組</v>
      </c>
    </row>
    <row r="222" spans="1:27" s="302" customFormat="1" ht="22.2" customHeight="1" thickBot="1" x14ac:dyDescent="0.5">
      <c r="A222" s="385"/>
      <c r="B222" s="1150" t="s">
        <v>181</v>
      </c>
      <c r="C222" s="1151"/>
      <c r="D222" s="1151"/>
      <c r="E222" s="1151"/>
      <c r="F222" s="1151"/>
      <c r="G222" s="1151"/>
      <c r="H222" s="1151"/>
      <c r="I222" s="1163"/>
      <c r="J222" s="1164"/>
      <c r="K222" s="1164"/>
      <c r="L222" s="1164"/>
      <c r="M222" s="1164"/>
      <c r="N222" s="1164"/>
      <c r="O222" s="1164"/>
      <c r="P222" s="1165"/>
    </row>
    <row r="223" spans="1:27" s="308" customFormat="1" ht="15" customHeight="1" x14ac:dyDescent="0.45">
      <c r="A223" s="414"/>
      <c r="B223" s="302" t="str">
        <f>$B$74</f>
        <v>※ 該当するものを選択してください。</v>
      </c>
      <c r="R223" s="377"/>
      <c r="AA223" s="368"/>
    </row>
    <row r="224" spans="1:27" s="308" customFormat="1" ht="15" customHeight="1" x14ac:dyDescent="0.45">
      <c r="A224" s="414"/>
      <c r="B224" s="415"/>
    </row>
    <row r="225" spans="1:18" s="308" customFormat="1" ht="15" customHeight="1" x14ac:dyDescent="0.45">
      <c r="A225" s="414"/>
      <c r="B225" s="415"/>
    </row>
    <row r="226" spans="1:18" s="308" customFormat="1" ht="15" customHeight="1" x14ac:dyDescent="0.45">
      <c r="R226" s="312" t="s">
        <v>185</v>
      </c>
    </row>
    <row r="227" spans="1:18" ht="18.600000000000001" hidden="1" customHeight="1" x14ac:dyDescent="0.2">
      <c r="A227" s="462" t="s">
        <v>368</v>
      </c>
      <c r="R227" s="461" t="s">
        <v>367</v>
      </c>
    </row>
    <row r="228" spans="1:18" ht="18.600000000000001" customHeight="1" x14ac:dyDescent="0.2"/>
  </sheetData>
  <sheetProtection algorithmName="SHA-512" hashValue="2+rfSMcfizFSgJXitdE5CNDi5ewYzc3fV6YDGEqVKMpRAYyir3ndkcSCp9hcnbrkjqHrjDVtAiHyup4KQxWHpQ==" saltValue="wCSUk5I8+F38NrkZEell7Q==" spinCount="100000" sheet="1" objects="1" scenarios="1"/>
  <mergeCells count="314">
    <mergeCell ref="I67:P67"/>
    <mergeCell ref="I68:P68"/>
    <mergeCell ref="F173:P173"/>
    <mergeCell ref="F120:P120"/>
    <mergeCell ref="B121:P121"/>
    <mergeCell ref="B146:P146"/>
    <mergeCell ref="B147:E147"/>
    <mergeCell ref="F147:P147"/>
    <mergeCell ref="C190:P190"/>
    <mergeCell ref="C174:E174"/>
    <mergeCell ref="C175:E175"/>
    <mergeCell ref="F175:P175"/>
    <mergeCell ref="B168:B175"/>
    <mergeCell ref="C168:E168"/>
    <mergeCell ref="F168:P168"/>
    <mergeCell ref="C169:E169"/>
    <mergeCell ref="F169:P169"/>
    <mergeCell ref="C138:E138"/>
    <mergeCell ref="F138:P138"/>
    <mergeCell ref="C139:E139"/>
    <mergeCell ref="B69:H69"/>
    <mergeCell ref="I69:P69"/>
    <mergeCell ref="F176:P176"/>
    <mergeCell ref="C177:E177"/>
    <mergeCell ref="C115:P115"/>
    <mergeCell ref="F164:P164"/>
    <mergeCell ref="C165:E165"/>
    <mergeCell ref="F165:P165"/>
    <mergeCell ref="C166:E166"/>
    <mergeCell ref="C133:E133"/>
    <mergeCell ref="C131:E131"/>
    <mergeCell ref="C136:E136"/>
    <mergeCell ref="F136:J136"/>
    <mergeCell ref="L136:P136"/>
    <mergeCell ref="B120:E120"/>
    <mergeCell ref="F133:P133"/>
    <mergeCell ref="C124:E124"/>
    <mergeCell ref="F124:P124"/>
    <mergeCell ref="C125:E125"/>
    <mergeCell ref="F128:J128"/>
    <mergeCell ref="L128:P128"/>
    <mergeCell ref="C129:E129"/>
    <mergeCell ref="C140:E140"/>
    <mergeCell ref="F140:P140"/>
    <mergeCell ref="C143:E143"/>
    <mergeCell ref="C153:P153"/>
    <mergeCell ref="F129:P129"/>
    <mergeCell ref="C127:E127"/>
    <mergeCell ref="B199:E199"/>
    <mergeCell ref="B138:B145"/>
    <mergeCell ref="F144:J144"/>
    <mergeCell ref="C141:E141"/>
    <mergeCell ref="C167:E167"/>
    <mergeCell ref="F170:P170"/>
    <mergeCell ref="C171:E171"/>
    <mergeCell ref="F171:P171"/>
    <mergeCell ref="F158:P158"/>
    <mergeCell ref="B159:P159"/>
    <mergeCell ref="C152:P152"/>
    <mergeCell ref="B148:P148"/>
    <mergeCell ref="B149:E149"/>
    <mergeCell ref="F149:P149"/>
    <mergeCell ref="C170:E170"/>
    <mergeCell ref="F143:P143"/>
    <mergeCell ref="C144:E144"/>
    <mergeCell ref="L144:P144"/>
    <mergeCell ref="C191:P191"/>
    <mergeCell ref="B184:P184"/>
    <mergeCell ref="B176:B183"/>
    <mergeCell ref="C180:E180"/>
    <mergeCell ref="F182:J182"/>
    <mergeCell ref="L182:P182"/>
    <mergeCell ref="F131:P131"/>
    <mergeCell ref="C132:E132"/>
    <mergeCell ref="F132:P132"/>
    <mergeCell ref="C176:E176"/>
    <mergeCell ref="F177:P177"/>
    <mergeCell ref="C137:E137"/>
    <mergeCell ref="F137:P137"/>
    <mergeCell ref="B222:H222"/>
    <mergeCell ref="I218:P218"/>
    <mergeCell ref="I206:P206"/>
    <mergeCell ref="B206:H206"/>
    <mergeCell ref="B195:P195"/>
    <mergeCell ref="C154:P154"/>
    <mergeCell ref="F200:P200"/>
    <mergeCell ref="F201:P201"/>
    <mergeCell ref="F202:J202"/>
    <mergeCell ref="L202:P202"/>
    <mergeCell ref="F203:P203"/>
    <mergeCell ref="I222:P222"/>
    <mergeCell ref="B185:E185"/>
    <mergeCell ref="F185:P185"/>
    <mergeCell ref="C182:E182"/>
    <mergeCell ref="C183:E183"/>
    <mergeCell ref="F183:P183"/>
    <mergeCell ref="B196:E196"/>
    <mergeCell ref="B197:E197"/>
    <mergeCell ref="B210:H210"/>
    <mergeCell ref="B122:B129"/>
    <mergeCell ref="C122:E122"/>
    <mergeCell ref="F122:P122"/>
    <mergeCell ref="C123:E123"/>
    <mergeCell ref="F123:P123"/>
    <mergeCell ref="C172:E172"/>
    <mergeCell ref="F174:J174"/>
    <mergeCell ref="L174:P174"/>
    <mergeCell ref="C145:E145"/>
    <mergeCell ref="F145:P145"/>
    <mergeCell ref="F141:P141"/>
    <mergeCell ref="C142:E142"/>
    <mergeCell ref="F142:P142"/>
    <mergeCell ref="F127:P127"/>
    <mergeCell ref="C128:E128"/>
    <mergeCell ref="F125:P125"/>
    <mergeCell ref="C126:E126"/>
    <mergeCell ref="F126:P126"/>
    <mergeCell ref="C130:E130"/>
    <mergeCell ref="F130:P130"/>
    <mergeCell ref="F139:P139"/>
    <mergeCell ref="B158:E158"/>
    <mergeCell ref="F172:P172"/>
    <mergeCell ref="C173:E173"/>
    <mergeCell ref="C178:E178"/>
    <mergeCell ref="F178:P178"/>
    <mergeCell ref="C179:E179"/>
    <mergeCell ref="B214:H214"/>
    <mergeCell ref="B218:H218"/>
    <mergeCell ref="F180:P180"/>
    <mergeCell ref="C181:E181"/>
    <mergeCell ref="F181:P181"/>
    <mergeCell ref="B202:E202"/>
    <mergeCell ref="B203:E203"/>
    <mergeCell ref="I210:P210"/>
    <mergeCell ref="I214:P214"/>
    <mergeCell ref="B198:E198"/>
    <mergeCell ref="B186:P186"/>
    <mergeCell ref="B187:E187"/>
    <mergeCell ref="F187:P187"/>
    <mergeCell ref="C192:P192"/>
    <mergeCell ref="F196:P196"/>
    <mergeCell ref="F197:P197"/>
    <mergeCell ref="F198:P198"/>
    <mergeCell ref="F199:P199"/>
    <mergeCell ref="B200:E200"/>
    <mergeCell ref="B201:E201"/>
    <mergeCell ref="F179:P179"/>
    <mergeCell ref="B67:H67"/>
    <mergeCell ref="F167:P167"/>
    <mergeCell ref="B160:B167"/>
    <mergeCell ref="C160:E160"/>
    <mergeCell ref="F160:P160"/>
    <mergeCell ref="C161:E161"/>
    <mergeCell ref="F161:P161"/>
    <mergeCell ref="C162:E162"/>
    <mergeCell ref="F162:P162"/>
    <mergeCell ref="C163:E163"/>
    <mergeCell ref="F163:P163"/>
    <mergeCell ref="C164:E164"/>
    <mergeCell ref="F166:J166"/>
    <mergeCell ref="L166:P166"/>
    <mergeCell ref="C134:E134"/>
    <mergeCell ref="F134:P134"/>
    <mergeCell ref="C135:E135"/>
    <mergeCell ref="F135:P135"/>
    <mergeCell ref="B109:E109"/>
    <mergeCell ref="B83:P83"/>
    <mergeCell ref="C114:P114"/>
    <mergeCell ref="B108:P108"/>
    <mergeCell ref="F109:P109"/>
    <mergeCell ref="B130:B137"/>
    <mergeCell ref="C98:E98"/>
    <mergeCell ref="C99:E99"/>
    <mergeCell ref="F99:P99"/>
    <mergeCell ref="B110:P110"/>
    <mergeCell ref="B111:E111"/>
    <mergeCell ref="F111:P111"/>
    <mergeCell ref="C116:P116"/>
    <mergeCell ref="B100:B107"/>
    <mergeCell ref="C100:E100"/>
    <mergeCell ref="F100:P100"/>
    <mergeCell ref="C101:E101"/>
    <mergeCell ref="F101:P101"/>
    <mergeCell ref="C102:E102"/>
    <mergeCell ref="B92:B99"/>
    <mergeCell ref="C106:E106"/>
    <mergeCell ref="C107:E107"/>
    <mergeCell ref="F107:P107"/>
    <mergeCell ref="F102:P102"/>
    <mergeCell ref="C103:E103"/>
    <mergeCell ref="F103:P103"/>
    <mergeCell ref="C104:E104"/>
    <mergeCell ref="F104:P104"/>
    <mergeCell ref="C105:E105"/>
    <mergeCell ref="F105:P105"/>
    <mergeCell ref="F94:P94"/>
    <mergeCell ref="C95:E95"/>
    <mergeCell ref="F95:P95"/>
    <mergeCell ref="C96:E96"/>
    <mergeCell ref="C86:E86"/>
    <mergeCell ref="F90:J90"/>
    <mergeCell ref="L90:P90"/>
    <mergeCell ref="C97:E97"/>
    <mergeCell ref="F97:P97"/>
    <mergeCell ref="C90:E90"/>
    <mergeCell ref="C91:E91"/>
    <mergeCell ref="F91:P91"/>
    <mergeCell ref="C92:E92"/>
    <mergeCell ref="F92:P92"/>
    <mergeCell ref="C93:E93"/>
    <mergeCell ref="F93:P93"/>
    <mergeCell ref="C94:E94"/>
    <mergeCell ref="C62:E62"/>
    <mergeCell ref="F62:P62"/>
    <mergeCell ref="C63:E63"/>
    <mergeCell ref="C64:E64"/>
    <mergeCell ref="F64:P64"/>
    <mergeCell ref="B57:B64"/>
    <mergeCell ref="C57:E57"/>
    <mergeCell ref="F57:P57"/>
    <mergeCell ref="C58:E58"/>
    <mergeCell ref="F58:P58"/>
    <mergeCell ref="C59:E59"/>
    <mergeCell ref="F59:P59"/>
    <mergeCell ref="C60:E60"/>
    <mergeCell ref="F60:P60"/>
    <mergeCell ref="C61:E61"/>
    <mergeCell ref="F63:J63"/>
    <mergeCell ref="L63:P63"/>
    <mergeCell ref="F61:P61"/>
    <mergeCell ref="C54:E54"/>
    <mergeCell ref="F54:P54"/>
    <mergeCell ref="C55:E55"/>
    <mergeCell ref="C56:E56"/>
    <mergeCell ref="F56:P56"/>
    <mergeCell ref="B49:B56"/>
    <mergeCell ref="C49:E49"/>
    <mergeCell ref="F49:P49"/>
    <mergeCell ref="C50:E50"/>
    <mergeCell ref="F50:P50"/>
    <mergeCell ref="C51:E51"/>
    <mergeCell ref="F51:P51"/>
    <mergeCell ref="C52:E52"/>
    <mergeCell ref="F52:P52"/>
    <mergeCell ref="C53:E53"/>
    <mergeCell ref="F55:J55"/>
    <mergeCell ref="L55:P55"/>
    <mergeCell ref="F53:P53"/>
    <mergeCell ref="C46:E46"/>
    <mergeCell ref="F46:P46"/>
    <mergeCell ref="C47:E47"/>
    <mergeCell ref="C48:E48"/>
    <mergeCell ref="F48:P48"/>
    <mergeCell ref="B41:B48"/>
    <mergeCell ref="C41:E41"/>
    <mergeCell ref="F41:P41"/>
    <mergeCell ref="C42:E42"/>
    <mergeCell ref="F42:P42"/>
    <mergeCell ref="C43:E43"/>
    <mergeCell ref="F43:P43"/>
    <mergeCell ref="C44:E44"/>
    <mergeCell ref="F44:P44"/>
    <mergeCell ref="C45:E45"/>
    <mergeCell ref="L47:P47"/>
    <mergeCell ref="F47:J47"/>
    <mergeCell ref="F45:P45"/>
    <mergeCell ref="F85:P85"/>
    <mergeCell ref="E2:L2"/>
    <mergeCell ref="J4:K4"/>
    <mergeCell ref="L4:P4"/>
    <mergeCell ref="B21:P21"/>
    <mergeCell ref="B23:C23"/>
    <mergeCell ref="B24:P24"/>
    <mergeCell ref="C38:O38"/>
    <mergeCell ref="B40:P40"/>
    <mergeCell ref="F12:H12"/>
    <mergeCell ref="I12:O12"/>
    <mergeCell ref="A18:Q18"/>
    <mergeCell ref="B20:C20"/>
    <mergeCell ref="A16:Q16"/>
    <mergeCell ref="A15:Q15"/>
    <mergeCell ref="A6:C6"/>
    <mergeCell ref="F8:H8"/>
    <mergeCell ref="I8:O8"/>
    <mergeCell ref="F9:H9"/>
    <mergeCell ref="I9:O9"/>
    <mergeCell ref="F10:H10"/>
    <mergeCell ref="I10:O10"/>
    <mergeCell ref="F11:H11"/>
    <mergeCell ref="I11:O11"/>
    <mergeCell ref="B68:H68"/>
    <mergeCell ref="B73:H73"/>
    <mergeCell ref="F86:P86"/>
    <mergeCell ref="C87:E87"/>
    <mergeCell ref="F87:P87"/>
    <mergeCell ref="C88:E88"/>
    <mergeCell ref="F106:J106"/>
    <mergeCell ref="L106:P106"/>
    <mergeCell ref="F98:J98"/>
    <mergeCell ref="L98:P98"/>
    <mergeCell ref="F88:P88"/>
    <mergeCell ref="F96:P96"/>
    <mergeCell ref="I73:P73"/>
    <mergeCell ref="I77:P77"/>
    <mergeCell ref="B77:H77"/>
    <mergeCell ref="B76:P76"/>
    <mergeCell ref="C89:E89"/>
    <mergeCell ref="F89:P89"/>
    <mergeCell ref="B82:E82"/>
    <mergeCell ref="F82:P82"/>
    <mergeCell ref="B84:B91"/>
    <mergeCell ref="C84:E84"/>
    <mergeCell ref="F84:P84"/>
    <mergeCell ref="C85:E85"/>
  </mergeCells>
  <phoneticPr fontId="1"/>
  <printOptions horizontalCentered="1"/>
  <pageMargins left="0.43307086614173229" right="0.23622047244094491" top="0.74803149606299213" bottom="0.55118110236220474" header="0.31496062992125984" footer="0.31496062992125984"/>
  <pageSetup paperSize="9" scale="92" fitToWidth="0" fitToHeight="0" orientation="portrait" r:id="rId1"/>
  <headerFooter>
    <oddFooter>&amp;C&amp;P</oddFooter>
  </headerFooter>
  <rowBreaks count="5" manualBreakCount="5">
    <brk id="36" max="17" man="1"/>
    <brk id="78" max="17" man="1"/>
    <brk id="116" max="17" man="1"/>
    <brk id="154" max="17" man="1"/>
    <brk id="192" max="17"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0000000}">
          <x14:formula1>
            <xm:f>別紙１!$M$26:$M$32</xm:f>
          </x14:formula1>
          <xm:sqref>F109:P109 F147:P147 F185:P185</xm:sqref>
        </x14:dataValidation>
        <x14:dataValidation type="list" allowBlank="1" showInputMessage="1" showErrorMessage="1" xr:uid="{00000000-0002-0000-0400-000001000000}">
          <x14:formula1>
            <xm:f>事後審査申請書用プルダウンメニュー!$D$20:$D$21</xm:f>
          </x14:formula1>
          <xm:sqref>I206:P206</xm:sqref>
        </x14:dataValidation>
        <x14:dataValidation type="list" allowBlank="1" showInputMessage="1" showErrorMessage="1" xr:uid="{00000000-0002-0000-0400-000002000000}">
          <x14:formula1>
            <xm:f>事後審査申請書用プルダウンメニュー!$D$16:$D$17</xm:f>
          </x14:formula1>
          <xm:sqref>I67:P67</xm:sqref>
        </x14:dataValidation>
        <x14:dataValidation type="list" allowBlank="1" showInputMessage="1" showErrorMessage="1" xr:uid="{00000000-0002-0000-0400-000003000000}">
          <x14:formula1>
            <xm:f>事後審査申請書用プルダウンメニュー!$D$18:$D$19</xm:f>
          </x14:formula1>
          <xm:sqref>I68:P69</xm:sqref>
        </x14:dataValidation>
        <x14:dataValidation type="list" allowBlank="1" showInputMessage="1" showErrorMessage="1" xr:uid="{00000000-0002-0000-0400-000004000000}">
          <x14:formula1>
            <xm:f>事後審査申請書用プルダウンメニュー!$D$14:$D$15</xm:f>
          </x14:formula1>
          <xm:sqref>I222:P222</xm:sqref>
        </x14:dataValidation>
        <x14:dataValidation type="list" allowBlank="1" showInputMessage="1" showErrorMessage="1" xr:uid="{00000000-0002-0000-0400-000005000000}">
          <x14:formula1>
            <xm:f>事後審査申請書用プルダウンメニュー!$D$7:$D$9</xm:f>
          </x14:formula1>
          <xm:sqref>I210:P210</xm:sqref>
        </x14:dataValidation>
        <x14:dataValidation type="list" allowBlank="1" showInputMessage="1" showErrorMessage="1" xr:uid="{00000000-0002-0000-0400-000006000000}">
          <x14:formula1>
            <xm:f>事後審査申請書用プルダウンメニュー!$D$10:$D$11</xm:f>
          </x14:formula1>
          <xm:sqref>I214:P214</xm:sqref>
        </x14:dataValidation>
        <x14:dataValidation type="list" allowBlank="1" showInputMessage="1" showErrorMessage="1" xr:uid="{00000000-0002-0000-0400-000007000000}">
          <x14:formula1>
            <xm:f>事後審査申請書用プルダウンメニュー!$D$12:$D$13</xm:f>
          </x14:formula1>
          <xm:sqref>I218:P218</xm:sqref>
        </x14:dataValidation>
        <x14:dataValidation type="list" allowBlank="1" showInputMessage="1" showErrorMessage="1" xr:uid="{00000000-0002-0000-0400-000008000000}">
          <x14:formula1>
            <xm:f>事後審査申請書用プルダウンメニュー!$D$4:$D$6</xm:f>
          </x14:formula1>
          <xm:sqref>I77:P77</xm:sqref>
        </x14:dataValidation>
        <x14:dataValidation type="list" allowBlank="1" showInputMessage="1" showErrorMessage="1" xr:uid="{00000000-0002-0000-0400-000009000000}">
          <x14:formula1>
            <xm:f>事後審査申請書用プルダウンメニュー!$D$2:$D$3</xm:f>
          </x14:formula1>
          <xm:sqref>I73:P73</xm:sqref>
        </x14:dataValidation>
        <x14:dataValidation type="list" allowBlank="1" showInputMessage="1" showErrorMessage="1" xr:uid="{00000000-0002-0000-0400-00000A000000}">
          <x14:formula1>
            <xm:f>事後審査申請書用プルダウンメニュー!$D$22:$D$24</xm:f>
          </x14:formula1>
          <xm:sqref>F111:P111 F149:P149 F187:P187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24"/>
  <sheetViews>
    <sheetView view="pageBreakPreview" zoomScale="85" zoomScaleNormal="100" zoomScaleSheetLayoutView="85" workbookViewId="0">
      <selection activeCell="D25" sqref="D25"/>
    </sheetView>
  </sheetViews>
  <sheetFormatPr defaultColWidth="8.69921875" defaultRowHeight="13.2" x14ac:dyDescent="0.2"/>
  <cols>
    <col min="1" max="1" width="2.09765625" style="446" customWidth="1"/>
    <col min="2" max="2" width="4.8984375" style="446" customWidth="1"/>
    <col min="3" max="3" width="37.59765625" style="446" customWidth="1"/>
    <col min="4" max="4" width="35.59765625" style="447" customWidth="1"/>
    <col min="5" max="16384" width="8.69921875" style="446"/>
  </cols>
  <sheetData>
    <row r="1" spans="2:5" ht="26.4" customHeight="1" x14ac:dyDescent="0.2">
      <c r="B1" s="449" t="s">
        <v>342</v>
      </c>
      <c r="E1" s="460" t="s">
        <v>366</v>
      </c>
    </row>
    <row r="2" spans="2:5" ht="18" customHeight="1" x14ac:dyDescent="0.2">
      <c r="B2" s="1269">
        <v>3</v>
      </c>
      <c r="C2" s="1268" t="s">
        <v>106</v>
      </c>
      <c r="D2" s="448" t="s">
        <v>29</v>
      </c>
    </row>
    <row r="3" spans="2:5" ht="18" customHeight="1" x14ac:dyDescent="0.2">
      <c r="B3" s="1269"/>
      <c r="C3" s="1268"/>
      <c r="D3" s="448" t="s">
        <v>30</v>
      </c>
    </row>
    <row r="4" spans="2:5" ht="18" customHeight="1" x14ac:dyDescent="0.2">
      <c r="B4" s="1269">
        <v>4</v>
      </c>
      <c r="C4" s="1268" t="s">
        <v>183</v>
      </c>
      <c r="D4" s="448" t="s">
        <v>158</v>
      </c>
    </row>
    <row r="5" spans="2:5" ht="18" customHeight="1" x14ac:dyDescent="0.2">
      <c r="B5" s="1269"/>
      <c r="C5" s="1268"/>
      <c r="D5" s="448" t="s">
        <v>159</v>
      </c>
    </row>
    <row r="6" spans="2:5" ht="18" customHeight="1" x14ac:dyDescent="0.2">
      <c r="B6" s="1269"/>
      <c r="C6" s="1268"/>
      <c r="D6" s="448" t="s">
        <v>19</v>
      </c>
    </row>
    <row r="7" spans="2:5" ht="18" customHeight="1" x14ac:dyDescent="0.2">
      <c r="B7" s="1269">
        <f>事後審査申請書!A209</f>
        <v>7</v>
      </c>
      <c r="C7" s="1268" t="s">
        <v>184</v>
      </c>
      <c r="D7" s="448" t="s">
        <v>442</v>
      </c>
    </row>
    <row r="8" spans="2:5" ht="18" customHeight="1" x14ac:dyDescent="0.2">
      <c r="B8" s="1269"/>
      <c r="C8" s="1268"/>
      <c r="D8" s="448" t="s">
        <v>443</v>
      </c>
    </row>
    <row r="9" spans="2:5" ht="18" customHeight="1" x14ac:dyDescent="0.2">
      <c r="B9" s="1269"/>
      <c r="C9" s="1268"/>
      <c r="D9" s="448" t="s">
        <v>486</v>
      </c>
    </row>
    <row r="10" spans="2:5" ht="18" customHeight="1" x14ac:dyDescent="0.3">
      <c r="B10" s="1269">
        <f>事後審査申請書!A213</f>
        <v>7</v>
      </c>
      <c r="C10" s="1268" t="s">
        <v>114</v>
      </c>
      <c r="D10" s="448" t="s">
        <v>160</v>
      </c>
      <c r="E10" s="450" t="s">
        <v>362</v>
      </c>
    </row>
    <row r="11" spans="2:5" ht="18" customHeight="1" x14ac:dyDescent="0.3">
      <c r="B11" s="1269"/>
      <c r="C11" s="1268"/>
      <c r="D11" s="448" t="s">
        <v>30</v>
      </c>
      <c r="E11" s="450" t="s">
        <v>363</v>
      </c>
    </row>
    <row r="12" spans="2:5" ht="18" customHeight="1" x14ac:dyDescent="0.2">
      <c r="B12" s="1269">
        <f>事後審査申請書!A217</f>
        <v>8</v>
      </c>
      <c r="C12" s="1268" t="s">
        <v>180</v>
      </c>
      <c r="D12" s="448" t="s">
        <v>336</v>
      </c>
    </row>
    <row r="13" spans="2:5" ht="18" customHeight="1" x14ac:dyDescent="0.2">
      <c r="B13" s="1269"/>
      <c r="C13" s="1268"/>
      <c r="D13" s="448" t="s">
        <v>30</v>
      </c>
    </row>
    <row r="14" spans="2:5" ht="18" customHeight="1" x14ac:dyDescent="0.2">
      <c r="B14" s="1269">
        <f>事後審査申請書!A221</f>
        <v>9</v>
      </c>
      <c r="C14" s="1268" t="s">
        <v>181</v>
      </c>
      <c r="D14" s="448" t="s">
        <v>29</v>
      </c>
    </row>
    <row r="15" spans="2:5" ht="18" customHeight="1" x14ac:dyDescent="0.2">
      <c r="B15" s="1269"/>
      <c r="C15" s="1268"/>
      <c r="D15" s="448" t="s">
        <v>30</v>
      </c>
    </row>
    <row r="16" spans="2:5" ht="18" customHeight="1" x14ac:dyDescent="0.2">
      <c r="B16" s="1269">
        <f>事後審査申請書!A66</f>
        <v>2</v>
      </c>
      <c r="C16" s="1268" t="s">
        <v>178</v>
      </c>
      <c r="D16" s="448" t="s">
        <v>29</v>
      </c>
    </row>
    <row r="17" spans="2:9" ht="18" customHeight="1" x14ac:dyDescent="0.2">
      <c r="B17" s="1269"/>
      <c r="C17" s="1268"/>
      <c r="D17" s="448" t="s">
        <v>30</v>
      </c>
    </row>
    <row r="18" spans="2:9" ht="18" customHeight="1" x14ac:dyDescent="0.2">
      <c r="B18" s="1269"/>
      <c r="C18" s="1268" t="s">
        <v>179</v>
      </c>
      <c r="D18" s="448" t="s">
        <v>29</v>
      </c>
    </row>
    <row r="19" spans="2:9" ht="18" customHeight="1" x14ac:dyDescent="0.2">
      <c r="B19" s="1269"/>
      <c r="C19" s="1268"/>
      <c r="D19" s="448" t="s">
        <v>30</v>
      </c>
    </row>
    <row r="20" spans="2:9" ht="18" customHeight="1" x14ac:dyDescent="0.3">
      <c r="B20" s="1269">
        <f>事後審査申請書!A205</f>
        <v>6</v>
      </c>
      <c r="C20" s="1268" t="s">
        <v>182</v>
      </c>
      <c r="D20" s="459" t="str">
        <f>入力シート!L35</f>
        <v>３台以上</v>
      </c>
      <c r="E20" s="450" t="s">
        <v>343</v>
      </c>
      <c r="I20" s="458" t="s">
        <v>364</v>
      </c>
    </row>
    <row r="21" spans="2:9" ht="18" customHeight="1" x14ac:dyDescent="0.3">
      <c r="B21" s="1269"/>
      <c r="C21" s="1268"/>
      <c r="D21" s="459" t="str">
        <f>入力シート!L36</f>
        <v>２台以下</v>
      </c>
      <c r="E21" s="450" t="s">
        <v>344</v>
      </c>
      <c r="I21" s="458" t="s">
        <v>365</v>
      </c>
    </row>
    <row r="22" spans="2:9" ht="18" customHeight="1" x14ac:dyDescent="0.3">
      <c r="B22" s="1269">
        <v>5</v>
      </c>
      <c r="C22" s="1268" t="s">
        <v>517</v>
      </c>
      <c r="D22" s="579" t="s">
        <v>537</v>
      </c>
      <c r="E22" s="458"/>
    </row>
    <row r="23" spans="2:9" ht="18" customHeight="1" x14ac:dyDescent="0.3">
      <c r="B23" s="1269"/>
      <c r="C23" s="1268"/>
      <c r="D23" s="579" t="s">
        <v>523</v>
      </c>
      <c r="E23" s="458"/>
    </row>
    <row r="24" spans="2:9" ht="18" customHeight="1" x14ac:dyDescent="0.2">
      <c r="B24" s="1269"/>
      <c r="C24" s="1268"/>
      <c r="D24" s="579" t="s">
        <v>538</v>
      </c>
    </row>
  </sheetData>
  <mergeCells count="19">
    <mergeCell ref="B22:B24"/>
    <mergeCell ref="C22:C24"/>
    <mergeCell ref="B20:B21"/>
    <mergeCell ref="B2:B3"/>
    <mergeCell ref="B10:B11"/>
    <mergeCell ref="B7:B9"/>
    <mergeCell ref="B16:B19"/>
    <mergeCell ref="B12:B13"/>
    <mergeCell ref="B14:B15"/>
    <mergeCell ref="B4:B6"/>
    <mergeCell ref="C2:C3"/>
    <mergeCell ref="C4:C6"/>
    <mergeCell ref="C20:C21"/>
    <mergeCell ref="C18:C19"/>
    <mergeCell ref="C7:C9"/>
    <mergeCell ref="C16:C17"/>
    <mergeCell ref="C14:C15"/>
    <mergeCell ref="C12:C13"/>
    <mergeCell ref="C10:C1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別記</vt:lpstr>
      <vt:lpstr>別紙１</vt:lpstr>
      <vt:lpstr>別紙２</vt:lpstr>
      <vt:lpstr>事後審査申請書</vt:lpstr>
      <vt:lpstr>事後審査申請書用プルダウンメニュー</vt:lpstr>
      <vt:lpstr>事後審査申請書!Print_Area</vt:lpstr>
      <vt:lpstr>事後審査申請書用プルダウンメニュー!Print_Area</vt:lpstr>
      <vt:lpstr>入力シート!Print_Area</vt:lpstr>
      <vt:lpstr>別記!Print_Area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2024-03-05T11:00:09Z</dcterms:modified>
</cp:coreProperties>
</file>