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9D9q7hpFJRQT0HVya7sd35DPuzg6wwtP1cutbfhQTG012YX5/xa5kHv8b1FZeVm3nOQWYxGhulSglKhow3vuag==" workbookSaltValue="81D8R1FBxQx/r91Q/pbuOQ==" workbookSpinCount="100000" lockStructure="1"/>
  <bookViews>
    <workbookView xWindow="7020" yWindow="0" windowWidth="15372" windowHeight="9072" tabRatio="777" firstSheet="3" activeTab="3"/>
  </bookViews>
  <sheets>
    <sheet name="入力シート" sheetId="2" state="hidden" r:id="rId1"/>
    <sheet name="別記" sheetId="14" state="hidden" r:id="rId2"/>
    <sheet name="別紙" sheetId="35" state="hidden" r:id="rId3"/>
    <sheet name="加算点審査申請書" sheetId="37" r:id="rId4"/>
    <sheet name="加算点審査申請書用プルダウンメニュー" sheetId="38" state="hidden" r:id="rId5"/>
  </sheets>
  <definedNames>
    <definedName name="_xlnm.Print_Area" localSheetId="3">加算点審査申請書!$A$1:$Q$133</definedName>
    <definedName name="_xlnm.Print_Area" localSheetId="4">加算点審査申請書用プルダウンメニュー!$A$1:$D$30</definedName>
    <definedName name="_xlnm.Print_Area" localSheetId="0">入力シート!$A$1:$AA$274</definedName>
    <definedName name="_xlnm.Print_Area" localSheetId="1">別記!$A$2:$J$185</definedName>
    <definedName name="_xlnm.Print_Area" localSheetId="2">別紙!$A$1:$J$25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7" i="14" l="1"/>
  <c r="D25" i="14" l="1"/>
  <c r="U18" i="2" l="1"/>
  <c r="V18" i="2"/>
  <c r="U17" i="2" l="1"/>
  <c r="B171" i="14" l="1"/>
  <c r="B20" i="38" l="1"/>
  <c r="B16" i="38"/>
  <c r="B14" i="38"/>
  <c r="B12" i="38"/>
  <c r="B10" i="38"/>
  <c r="B7" i="38"/>
  <c r="B68" i="37"/>
  <c r="I115" i="37" l="1"/>
  <c r="B115" i="37"/>
  <c r="I131" i="37" l="1"/>
  <c r="I128" i="37"/>
  <c r="I126" i="37"/>
  <c r="I123" i="37"/>
  <c r="I122" i="37"/>
  <c r="I119" i="37"/>
  <c r="I117" i="37"/>
  <c r="I113" i="37"/>
  <c r="I112" i="37"/>
  <c r="I110" i="37"/>
  <c r="I108" i="37"/>
  <c r="I107" i="37"/>
  <c r="B131" i="37"/>
  <c r="B126" i="37"/>
  <c r="B122" i="37"/>
  <c r="B119" i="37"/>
  <c r="B117" i="37"/>
  <c r="B112" i="37"/>
  <c r="B110" i="37"/>
  <c r="B107" i="37"/>
  <c r="B98" i="37"/>
  <c r="B92" i="37"/>
  <c r="B86" i="37"/>
  <c r="B82" i="37"/>
  <c r="B78" i="37"/>
  <c r="B53" i="37"/>
  <c r="B47" i="37"/>
  <c r="B41" i="37"/>
  <c r="B25" i="37"/>
  <c r="A16" i="37"/>
  <c r="B100" i="37" l="1"/>
  <c r="B94" i="37"/>
  <c r="B88" i="37"/>
  <c r="B80" i="37"/>
  <c r="B62" i="37"/>
  <c r="E24" i="2" l="1"/>
  <c r="E23" i="2"/>
  <c r="E20" i="2"/>
  <c r="E19" i="2"/>
  <c r="V17" i="2"/>
  <c r="E17" i="2" s="1"/>
  <c r="A23" i="14" l="1"/>
  <c r="J139" i="14"/>
  <c r="J136" i="14"/>
  <c r="B151" i="14"/>
  <c r="G29" i="2"/>
  <c r="L36" i="2" l="1"/>
  <c r="L35" i="2" l="1"/>
  <c r="E35" i="2"/>
  <c r="D96" i="2" l="1"/>
  <c r="D93" i="2"/>
  <c r="D97" i="2" l="1"/>
  <c r="F86" i="14" l="1"/>
  <c r="F85" i="14"/>
  <c r="F84" i="14"/>
  <c r="J84" i="14"/>
  <c r="F80" i="14"/>
  <c r="F79" i="14"/>
  <c r="F78" i="14"/>
  <c r="J76" i="14" l="1"/>
  <c r="J78" i="14"/>
  <c r="B20" i="14"/>
  <c r="B19" i="14"/>
  <c r="D267" i="2"/>
  <c r="E69" i="2" l="1"/>
  <c r="E59" i="2"/>
  <c r="B118" i="14" s="1"/>
  <c r="E58" i="2"/>
  <c r="B117" i="14" s="1"/>
  <c r="E57" i="2"/>
  <c r="E56" i="2"/>
  <c r="B113" i="14" s="1"/>
  <c r="D112" i="2" l="1"/>
  <c r="D111" i="2"/>
  <c r="D240" i="2" l="1"/>
  <c r="U46" i="2" l="1"/>
  <c r="T46" i="2"/>
  <c r="U45" i="2"/>
  <c r="T45" i="2"/>
  <c r="E45" i="2" s="1"/>
  <c r="U44" i="2"/>
  <c r="T44" i="2"/>
  <c r="U43" i="2"/>
  <c r="T43" i="2"/>
  <c r="U42" i="2"/>
  <c r="T42" i="2"/>
  <c r="B116" i="14" l="1"/>
  <c r="B115" i="14"/>
  <c r="U34" i="2"/>
  <c r="T34" i="2"/>
  <c r="F72" i="14"/>
  <c r="E34" i="2" l="1"/>
  <c r="E36" i="2"/>
  <c r="F73" i="14" s="1"/>
  <c r="E54" i="2"/>
  <c r="E53" i="2"/>
  <c r="E52" i="2"/>
  <c r="E50" i="2" l="1"/>
  <c r="E31" i="2"/>
  <c r="D193" i="2"/>
  <c r="D137" i="2"/>
  <c r="E22" i="2"/>
  <c r="D135" i="2" s="1"/>
  <c r="E12" i="2" l="1"/>
  <c r="D263" i="2" l="1"/>
  <c r="D243" i="2" l="1"/>
  <c r="D91" i="2" l="1"/>
  <c r="S16" i="35" l="1"/>
  <c r="S15" i="35"/>
  <c r="S14" i="35"/>
  <c r="S13" i="35"/>
  <c r="R16" i="35"/>
  <c r="R15" i="35"/>
  <c r="R14" i="35"/>
  <c r="R13" i="35"/>
  <c r="Q15" i="35"/>
  <c r="Q14" i="35"/>
  <c r="P18" i="35"/>
  <c r="P17" i="35"/>
  <c r="P16" i="35"/>
  <c r="P15" i="35"/>
  <c r="P14" i="35"/>
  <c r="P13" i="35"/>
  <c r="O15" i="35"/>
  <c r="O14" i="35"/>
  <c r="O13" i="35"/>
  <c r="M18" i="35"/>
  <c r="M17" i="35"/>
  <c r="M16" i="35"/>
  <c r="M15" i="35"/>
  <c r="M14" i="35"/>
  <c r="S11" i="35"/>
  <c r="R11" i="35"/>
  <c r="Q11" i="35"/>
  <c r="P11" i="35"/>
  <c r="O11" i="35"/>
  <c r="D231" i="2" l="1"/>
  <c r="D232" i="2"/>
  <c r="D230" i="2"/>
  <c r="J81" i="14" l="1"/>
  <c r="E55" i="2" l="1"/>
  <c r="B111" i="14" s="1"/>
  <c r="E66" i="2"/>
  <c r="B131" i="14" s="1"/>
  <c r="E65" i="2"/>
  <c r="E64" i="2"/>
  <c r="B129" i="14" s="1"/>
  <c r="E63" i="2"/>
  <c r="E62" i="2"/>
  <c r="E61" i="2"/>
  <c r="E60" i="2"/>
  <c r="E51" i="2"/>
  <c r="B104" i="14" s="1"/>
  <c r="E49" i="2"/>
  <c r="E48" i="2"/>
  <c r="B101" i="14" s="1"/>
  <c r="E44" i="2"/>
  <c r="E43" i="2"/>
  <c r="E42" i="2"/>
  <c r="E40" i="2"/>
  <c r="E33" i="2"/>
  <c r="E71" i="2"/>
  <c r="E70" i="2"/>
  <c r="B121" i="14" l="1"/>
  <c r="B124" i="14"/>
  <c r="F82" i="14"/>
  <c r="F83" i="14"/>
  <c r="F81" i="14"/>
  <c r="R40" i="2" l="1"/>
  <c r="R41" i="2" l="1"/>
  <c r="N11" i="35" l="1"/>
  <c r="M11" i="35"/>
  <c r="M22" i="35" s="1"/>
  <c r="S12" i="35"/>
  <c r="R12" i="35"/>
  <c r="Q13" i="35"/>
  <c r="Q12" i="35"/>
  <c r="P12" i="35"/>
  <c r="O12" i="35"/>
  <c r="N13" i="35"/>
  <c r="N12" i="35"/>
  <c r="M13" i="35"/>
  <c r="M12" i="35"/>
  <c r="M25" i="35" l="1"/>
  <c r="M29" i="35"/>
  <c r="M23" i="35"/>
  <c r="M27" i="35"/>
  <c r="M24" i="35"/>
  <c r="M28" i="35"/>
  <c r="M26" i="35"/>
  <c r="H21" i="2" l="1"/>
  <c r="E16" i="2"/>
  <c r="D94" i="2" s="1"/>
  <c r="T15" i="2"/>
  <c r="D167" i="2" l="1"/>
  <c r="G78" i="2"/>
  <c r="T29" i="2" l="1"/>
  <c r="D185" i="2"/>
  <c r="D266" i="2" l="1"/>
  <c r="J93" i="14" l="1"/>
  <c r="D268" i="2" l="1"/>
  <c r="H29" i="2" l="1"/>
  <c r="S29" i="2" l="1"/>
  <c r="J29" i="2" l="1"/>
  <c r="D89" i="2" l="1"/>
  <c r="A5" i="14" s="1"/>
  <c r="D102" i="2" l="1"/>
  <c r="B179" i="14" s="1"/>
  <c r="E18" i="2"/>
  <c r="D110" i="2" l="1"/>
  <c r="E41" i="2"/>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D224" i="2" l="1"/>
  <c r="D225" i="2"/>
  <c r="B185" i="14"/>
  <c r="J72" i="14"/>
  <c r="J98" i="14"/>
  <c r="J96" i="14"/>
  <c r="J91" i="14"/>
  <c r="J74" i="14"/>
  <c r="J69" i="14"/>
  <c r="J67" i="14"/>
  <c r="J65" i="14"/>
  <c r="D11" i="14"/>
  <c r="D10" i="14"/>
  <c r="D9" i="14"/>
  <c r="D166" i="2" l="1"/>
  <c r="D90" i="2"/>
  <c r="D13" i="14"/>
  <c r="D92" i="2"/>
  <c r="D12" i="14" l="1"/>
  <c r="B14" i="14"/>
  <c r="C48" i="2" l="1"/>
  <c r="D234" i="2" l="1"/>
  <c r="D233" i="2"/>
  <c r="B112" i="14"/>
</calcChain>
</file>

<file path=xl/sharedStrings.xml><?xml version="1.0" encoding="utf-8"?>
<sst xmlns="http://schemas.openxmlformats.org/spreadsheetml/2006/main" count="801" uniqueCount="548">
  <si>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</si>
  <si>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</si>
  <si>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</si>
  <si>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</si>
  <si>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</si>
  <si>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</si>
  <si>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</si>
  <si>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</si>
  <si>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</si>
  <si>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</si>
  <si>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</si>
  <si>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</si>
  <si>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</si>
  <si>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</si>
  <si>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</si>
  <si>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</si>
  <si>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</si>
  <si>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</si>
  <si>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</si>
  <si>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</si>
  <si>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</si>
  <si>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</si>
  <si>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</si>
  <si>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</si>
  <si>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</si>
  <si>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</si>
  <si>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</si>
  <si>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</si>
  <si>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</si>
  <si>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</si>
  <si>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</si>
  <si>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</si>
  <si>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</si>
  <si>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</si>
  <si>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</si>
  <si>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</si>
  <si>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</si>
  <si>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</si>
  <si>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</si>
  <si>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評価値＝｛（標準点＋加算点）／入札価格｝×1,000,000</t>
    <rPh sb="0" eb="2">
      <t>ヒョウカ</t>
    </rPh>
    <rPh sb="2" eb="3">
      <t>チ</t>
    </rPh>
    <rPh sb="6" eb="8">
      <t>ヒョウジュン</t>
    </rPh>
    <rPh sb="8" eb="9">
      <t>テン</t>
    </rPh>
    <rPh sb="10" eb="12">
      <t>カサン</t>
    </rPh>
    <rPh sb="12" eb="13">
      <t>テン</t>
    </rPh>
    <rPh sb="15" eb="17">
      <t>ニュウサツ</t>
    </rPh>
    <rPh sb="17" eb="19">
      <t>カカク</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</si>
  <si>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</si>
  <si>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</si>
  <si>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</si>
  <si>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</si>
  <si>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</si>
  <si>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</si>
  <si>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</si>
  <si>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</si>
  <si>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</si>
  <si>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</si>
  <si>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</si>
  <si>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</si>
  <si>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</si>
  <si>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</si>
  <si>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</si>
  <si>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</si>
  <si>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</si>
  <si>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</si>
  <si>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</si>
  <si>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</si>
  <si>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</si>
  <si>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</si>
  <si>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</si>
  <si>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</si>
  <si>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</si>
  <si>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</si>
  <si>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</si>
  <si>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</si>
  <si>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</si>
  <si>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</si>
  <si>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</si>
  <si>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</si>
  <si>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</si>
  <si>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</si>
  <si>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</si>
  <si>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</si>
  <si>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</si>
  <si>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</si>
  <si>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</si>
  <si>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</si>
  <si>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</si>
  <si>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</si>
  <si>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</si>
  <si>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</si>
  <si>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</si>
  <si>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</si>
  <si>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</si>
  <si>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</si>
  <si>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</si>
  <si>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</si>
  <si>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</si>
  <si>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</si>
  <si>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</si>
  <si>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</si>
  <si>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</si>
  <si>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</si>
  <si>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</si>
  <si>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</si>
  <si>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</si>
  <si>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</si>
  <si>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</si>
  <si>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</si>
  <si>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</si>
  <si>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</si>
  <si>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</si>
  <si>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</si>
  <si>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</si>
  <si>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</si>
  <si>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</si>
  <si>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</si>
  <si>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</si>
  <si>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</si>
  <si>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</si>
  <si>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</si>
  <si>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</si>
  <si>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</si>
  <si>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</si>
  <si>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</si>
  <si>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</si>
  <si>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</si>
  <si>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</si>
  <si>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</si>
  <si>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</si>
  <si>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</si>
  <si>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</si>
  <si>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</si>
  <si>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</si>
  <si>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</si>
  <si>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</si>
  <si>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</si>
  <si>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</si>
  <si>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</si>
  <si>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</si>
  <si>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</si>
  <si>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</si>
  <si>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</si>
  <si>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</si>
  <si>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</si>
  <si>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</si>
  <si>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取組が２つ</t>
    <rPh sb="0" eb="2">
      <t>トリクミ</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</si>
  <si>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</si>
  <si>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</si>
  <si>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</si>
  <si>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</si>
  <si>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</si>
  <si>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</si>
  <si>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</si>
  <si>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</si>
  <si>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</si>
  <si>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t>施工実績</t>
    <rPh sb="0" eb="2">
      <t>セコウ</t>
    </rPh>
    <rPh sb="2" eb="4">
      <t>ジッセキ</t>
    </rPh>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</si>
  <si>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</si>
  <si>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</si>
  <si>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</si>
  <si>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</si>
  <si>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</si>
  <si>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</si>
  <si>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</si>
  <si>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別紙</t>
    <rPh sb="0" eb="2">
      <t>ベッシ</t>
    </rPh>
    <phoneticPr fontId="24"/>
  </si>
  <si>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</si>
  <si>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</si>
  <si>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</si>
  <si>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</si>
  <si>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</si>
  <si>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</si>
  <si>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</si>
  <si>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</si>
  <si>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</si>
  <si>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</si>
  <si>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</si>
  <si>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</si>
  <si>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</si>
  <si>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</si>
  <si>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</si>
  <si>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</si>
  <si>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</si>
  <si>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</si>
  <si>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</si>
  <si>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</si>
  <si>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</si>
  <si>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</si>
  <si>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</si>
  <si>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</si>
  <si>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</si>
  <si>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</si>
  <si>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</si>
  <si>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</si>
  <si>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</si>
  <si>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</si>
  <si>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</si>
  <si>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</si>
  <si>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</si>
  <si>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</si>
  <si>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</si>
  <si>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</si>
  <si>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</si>
  <si>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</si>
  <si>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</si>
  <si>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</si>
  <si>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</si>
  <si>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</si>
  <si>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</si>
  <si>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</si>
  <si>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</si>
  <si>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</si>
  <si>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</si>
  <si>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</si>
  <si>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</si>
  <si>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</si>
  <si>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</si>
  <si>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</si>
  <si>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</si>
  <si>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</si>
  <si>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</si>
  <si>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</si>
  <si>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</si>
  <si>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</si>
  <si>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</si>
  <si>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</si>
  <si>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</si>
  <si>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</si>
  <si>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</si>
  <si>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</si>
  <si>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</si>
  <si>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</si>
  <si>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</si>
  <si>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</si>
  <si>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</si>
  <si>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</si>
  <si>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</si>
  <si>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</si>
  <si>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</si>
  <si>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</si>
  <si>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</si>
  <si>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</si>
  <si>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</si>
  <si>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</si>
  <si>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</si>
  <si>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</si>
  <si>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表紙</t>
    <rPh sb="0" eb="2">
      <t>ヒョウシ</t>
    </rPh>
    <phoneticPr fontId="1"/>
  </si>
  <si>
    <t>1A</t>
    <phoneticPr fontId="1"/>
  </si>
  <si>
    <t>1A</t>
    <phoneticPr fontId="1"/>
  </si>
  <si>
    <t>2B</t>
    <phoneticPr fontId="1"/>
  </si>
  <si>
    <t>2B</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</si>
  <si>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</si>
  <si>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</si>
  <si>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</si>
  <si>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</si>
  <si>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</si>
  <si>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</si>
  <si>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</si>
  <si>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</si>
  <si>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</si>
  <si>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</si>
  <si>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</si>
  <si>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</si>
  <si>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</si>
  <si>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</si>
  <si>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</si>
  <si>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</si>
  <si>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</si>
  <si>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</si>
  <si>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</si>
  <si>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</si>
  <si>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</si>
  <si>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</si>
  <si>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</si>
  <si>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</si>
  <si>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</si>
  <si>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</si>
  <si>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</si>
  <si>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</si>
  <si>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</si>
  <si>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</si>
  <si>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</si>
  <si>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</si>
  <si>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</si>
  <si>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</si>
  <si>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</si>
  <si>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</si>
  <si>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</si>
  <si>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</si>
  <si>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</si>
  <si>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</si>
  <si>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</si>
  <si>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</si>
  <si>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</si>
  <si>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</si>
  <si>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</si>
  <si>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</si>
  <si>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</si>
  <si>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</si>
  <si>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</si>
  <si>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</si>
  <si>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</si>
  <si>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</si>
  <si>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</si>
  <si>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</si>
  <si>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</si>
  <si>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</si>
  <si>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</si>
  <si>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</si>
  <si>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</si>
  <si>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</si>
  <si>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</si>
  <si>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</si>
  <si>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</si>
  <si>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</si>
  <si>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</si>
  <si>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</si>
  <si>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</si>
  <si>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</si>
  <si>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</si>
  <si>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</si>
  <si>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</si>
  <si>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</si>
  <si>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</si>
  <si>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</si>
  <si>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</si>
  <si>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</si>
  <si>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</si>
  <si>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</si>
  <si>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</si>
  <si>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</si>
  <si>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</si>
  <si>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</si>
  <si>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</si>
  <si>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</si>
  <si>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</si>
  <si>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</si>
  <si>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</si>
  <si>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</si>
  <si>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</si>
  <si>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</si>
  <si>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</si>
  <si>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</si>
  <si>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</si>
  <si>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</si>
  <si>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</si>
  <si>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</si>
  <si>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</si>
  <si>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</si>
  <si>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</si>
  <si>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</si>
  <si>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200</t>
    <phoneticPr fontId="1"/>
  </si>
  <si>
    <t>令和</t>
    <rPh sb="0" eb="2">
      <t>レイワ</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</si>
  <si>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</si>
  <si>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</si>
  <si>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</si>
  <si>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</si>
  <si>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</si>
  <si>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</si>
  <si>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</si>
  <si>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</si>
  <si>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</si>
  <si>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</si>
  <si>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</si>
  <si>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</si>
  <si>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</si>
  <si>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</si>
  <si>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</si>
  <si>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</si>
  <si>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</si>
  <si>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</si>
  <si>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</si>
  <si>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</si>
  <si>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</si>
  <si>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</si>
  <si>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</si>
  <si>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</si>
  <si>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</si>
  <si>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</si>
  <si>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</si>
  <si>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</si>
  <si>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</si>
  <si>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</si>
  <si>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</si>
  <si>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活動実績は、協定等に基づき市が依頼した災害出動及び市の主催する防災訓練（総合防災訓練、応急給水訓練）への協力とする。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</si>
  <si>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</si>
  <si>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</si>
  <si>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</si>
  <si>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</si>
  <si>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</si>
  <si>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</si>
  <si>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</si>
  <si>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</si>
  <si>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</si>
  <si>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</si>
  <si>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</si>
  <si>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</si>
  <si>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</si>
  <si>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</si>
  <si>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</si>
  <si>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</si>
  <si>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</si>
  <si>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</si>
  <si>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</si>
  <si>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</si>
  <si>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</si>
  <si>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</si>
  <si>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</si>
  <si>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</si>
  <si>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</si>
  <si>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</si>
  <si>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</si>
  <si>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</si>
  <si>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</si>
  <si>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</si>
  <si>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</si>
  <si>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</si>
  <si>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</si>
  <si>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</si>
  <si>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</si>
  <si>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</si>
  <si>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</si>
  <si>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</si>
  <si>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</si>
  <si>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</si>
  <si>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就労環境整備の取組</t>
    <phoneticPr fontId="1"/>
  </si>
  <si>
    <t>若年者雇用</t>
    <phoneticPr fontId="1"/>
  </si>
  <si>
    <t>（共通事項）</t>
    <rPh sb="1" eb="3">
      <t>キョウツウ</t>
    </rPh>
    <rPh sb="3" eb="5">
      <t>ジコウ</t>
    </rPh>
    <phoneticPr fontId="1"/>
  </si>
  <si>
    <t>1件につき</t>
    <rPh sb="1" eb="2">
      <t>ケン</t>
    </rPh>
    <phoneticPr fontId="1"/>
  </si>
  <si>
    <t>若手技術者の育成</t>
    <phoneticPr fontId="1"/>
  </si>
  <si>
    <t>同規模工事契約金額</t>
    <rPh sb="0" eb="3">
      <t>ドウキボ</t>
    </rPh>
    <rPh sb="3" eb="5">
      <t>コウジ</t>
    </rPh>
    <rPh sb="5" eb="7">
      <t>ケイヤク</t>
    </rPh>
    <rPh sb="7" eb="9">
      <t>キンガク</t>
    </rPh>
    <phoneticPr fontId="1"/>
  </si>
  <si>
    <t>p.4</t>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</si>
  <si>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</si>
  <si>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</si>
  <si>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</si>
  <si>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</si>
  <si>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</si>
  <si>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</si>
  <si>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</si>
  <si>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・雇用促進法で雇用を免除されている事業所については、雇用が確認できるもの（健康保険被保険者証等）の写し及び障害者手帳の写し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ジギョウショ</t>
    </rPh>
    <rPh sb="26" eb="28">
      <t>コヨウ</t>
    </rPh>
    <rPh sb="29" eb="31">
      <t>カクニン</t>
    </rPh>
    <rPh sb="49" eb="50">
      <t>ウツ</t>
    </rPh>
    <rPh sb="51" eb="52">
      <t>オヨ</t>
    </rPh>
    <rPh sb="53" eb="56">
      <t>ショウガイシャ</t>
    </rPh>
    <rPh sb="56" eb="58">
      <t>テチョウ</t>
    </rPh>
    <rPh sb="59" eb="60">
      <t>ウツ</t>
    </rPh>
    <phoneticPr fontId="1"/>
  </si>
  <si>
    <t>安城市発注の同工種工事の評定点が60点未満の評価実績</t>
    <rPh sb="0" eb="3">
      <t>アンジョウシ</t>
    </rPh>
    <rPh sb="3" eb="5">
      <t>ハッチュウ</t>
    </rPh>
    <rPh sb="6" eb="7">
      <t>ドウ</t>
    </rPh>
    <rPh sb="7" eb="9">
      <t>コウシュ</t>
    </rPh>
    <rPh sb="9" eb="11">
      <t>コウジ</t>
    </rPh>
    <rPh sb="13" eb="14">
      <t>テイ</t>
    </rPh>
    <rPh sb="14" eb="15">
      <t>テン</t>
    </rPh>
    <rPh sb="22" eb="24">
      <t>ヒョウカ</t>
    </rPh>
    <rPh sb="24" eb="26">
      <t>ジッセキ</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</si>
  <si>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</si>
  <si>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</si>
  <si>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</si>
  <si>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</si>
  <si>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評価点６０点未満の工事は施工実績として認めない。（減点項目を除く）</t>
    <rPh sb="141" eb="142">
      <t>テン</t>
    </rPh>
    <rPh sb="142" eb="144">
      <t>ミマン</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</si>
  <si>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</si>
  <si>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</si>
  <si>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</si>
  <si>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</si>
  <si>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</si>
  <si>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施工体制確認型</t>
    <rPh sb="0" eb="2">
      <t>セコウ</t>
    </rPh>
    <rPh sb="2" eb="4">
      <t>タイセイ</t>
    </rPh>
    <rPh sb="4" eb="6">
      <t>カクニン</t>
    </rPh>
    <rPh sb="6" eb="7">
      <t>ガタ</t>
    </rPh>
    <phoneticPr fontId="1"/>
  </si>
  <si>
    <r>
      <t>👈土木・建築・水道は</t>
    </r>
    <r>
      <rPr>
        <b/>
        <sz val="16"/>
        <color rgb="FFFF0000"/>
        <rFont val="Meiryo UI"/>
        <family val="3"/>
        <charset val="128"/>
      </rPr>
      <t>10(12)</t>
    </r>
    <r>
      <rPr>
        <b/>
        <sz val="16"/>
        <color theme="1"/>
        <rFont val="Meiryo UI"/>
        <family val="3"/>
        <charset val="128"/>
      </rPr>
      <t>点、電気・管・舗装・造園は</t>
    </r>
    <r>
      <rPr>
        <b/>
        <sz val="16"/>
        <color rgb="FFFF0000"/>
        <rFont val="Meiryo UI"/>
        <family val="3"/>
        <charset val="128"/>
      </rPr>
      <t>9(11)</t>
    </r>
    <r>
      <rPr>
        <b/>
        <sz val="16"/>
        <color theme="1"/>
        <rFont val="Meiryo UI"/>
        <family val="3"/>
        <charset val="128"/>
      </rPr>
      <t>点。()内は市外。</t>
    </r>
    <rPh sb="2" eb="4">
      <t>ドボク</t>
    </rPh>
    <rPh sb="5" eb="7">
      <t>ケンチク</t>
    </rPh>
    <rPh sb="8" eb="10">
      <t>スイドウ</t>
    </rPh>
    <rPh sb="17" eb="18">
      <t>テン</t>
    </rPh>
    <rPh sb="19" eb="21">
      <t>デンキ</t>
    </rPh>
    <rPh sb="22" eb="23">
      <t>カン</t>
    </rPh>
    <rPh sb="24" eb="26">
      <t>ホソウ</t>
    </rPh>
    <rPh sb="27" eb="29">
      <t>ゾウエン</t>
    </rPh>
    <rPh sb="35" eb="36">
      <t>テン</t>
    </rPh>
    <rPh sb="39" eb="40">
      <t>ナイ</t>
    </rPh>
    <rPh sb="41" eb="43">
      <t>シガイ</t>
    </rPh>
    <phoneticPr fontId="1"/>
  </si>
  <si>
    <t>１０件以上</t>
    <rPh sb="2" eb="3">
      <t>ケン</t>
    </rPh>
    <rPh sb="3" eb="5">
      <t>イジョウ</t>
    </rPh>
    <phoneticPr fontId="1"/>
  </si>
  <si>
    <t>７件以上</t>
    <rPh sb="1" eb="2">
      <t>ケン</t>
    </rPh>
    <rPh sb="2" eb="4">
      <t>イジョウ</t>
    </rPh>
    <phoneticPr fontId="1"/>
  </si>
  <si>
    <t>５件以上</t>
    <rPh sb="1" eb="4">
      <t>ケンイジョウ</t>
    </rPh>
    <phoneticPr fontId="1"/>
  </si>
  <si>
    <t>上記以外</t>
    <rPh sb="0" eb="2">
      <t>ジョウキ</t>
    </rPh>
    <rPh sb="2" eb="4">
      <t>イガイ</t>
    </rPh>
    <phoneticPr fontId="1"/>
  </si>
  <si>
    <t>Ｂ加算点小計</t>
    <rPh sb="1" eb="3">
      <t>カサン</t>
    </rPh>
    <rPh sb="3" eb="4">
      <t>テン</t>
    </rPh>
    <rPh sb="4" eb="6">
      <t>ショウケイ</t>
    </rPh>
    <phoneticPr fontId="24"/>
  </si>
  <si>
    <t>施工体制に関する事項（配点20点）</t>
    <rPh sb="0" eb="2">
      <t>セコウ</t>
    </rPh>
    <rPh sb="2" eb="4">
      <t>タイセイ</t>
    </rPh>
    <phoneticPr fontId="1"/>
  </si>
  <si>
    <t>品質確保の実効性　※</t>
    <rPh sb="0" eb="4">
      <t>ヒンシツカクホ</t>
    </rPh>
    <rPh sb="5" eb="7">
      <t>ジッコウ</t>
    </rPh>
    <rPh sb="7" eb="8">
      <t>セイ</t>
    </rPh>
    <phoneticPr fontId="1"/>
  </si>
  <si>
    <t>※</t>
    <phoneticPr fontId="1"/>
  </si>
  <si>
    <t>施工体制確保の確実性　※</t>
    <rPh sb="0" eb="2">
      <t>セコウ</t>
    </rPh>
    <rPh sb="2" eb="4">
      <t>タイセイ</t>
    </rPh>
    <rPh sb="4" eb="6">
      <t>カクホ</t>
    </rPh>
    <rPh sb="7" eb="9">
      <t>カクジツ</t>
    </rPh>
    <rPh sb="9" eb="10">
      <t>セイ</t>
    </rPh>
    <phoneticPr fontId="1"/>
  </si>
  <si>
    <t>入札参加資格要件を満たし予定価格の制限の範囲内の価格で入札を行った者のうち入札書の内容により施工体制が十分確保されると認められる者にはそれぞれ１０点を加点する。
低入札調査基準価格未満の入札の場合は、それぞれ５点を上限とする。
低入札調査基準価格を下回り、かつ失格基準価格以上の価格で入札（以下「低入札」という。）を行った者については、低入札価格調査に基づく低入札価格理由書の提出および事情聴取等の調査の結果に基づき、施工体制の確保について評価する。
施工体制の確保に不安のある者以外には調査を行わない。</t>
    <rPh sb="0" eb="2">
      <t>ニュウサツ</t>
    </rPh>
    <rPh sb="2" eb="4">
      <t>サンカ</t>
    </rPh>
    <rPh sb="4" eb="6">
      <t>シカク</t>
    </rPh>
    <rPh sb="6" eb="8">
      <t>ヨウケン</t>
    </rPh>
    <rPh sb="9" eb="10">
      <t>ミ</t>
    </rPh>
    <rPh sb="12" eb="14">
      <t>ヨテイ</t>
    </rPh>
    <rPh sb="14" eb="16">
      <t>カカク</t>
    </rPh>
    <rPh sb="17" eb="19">
      <t>セイゲン</t>
    </rPh>
    <rPh sb="20" eb="22">
      <t>ハンイ</t>
    </rPh>
    <rPh sb="22" eb="23">
      <t>ナイ</t>
    </rPh>
    <rPh sb="24" eb="26">
      <t>カカク</t>
    </rPh>
    <rPh sb="27" eb="29">
      <t>ニュウサツ</t>
    </rPh>
    <rPh sb="30" eb="31">
      <t>オコナ</t>
    </rPh>
    <rPh sb="33" eb="34">
      <t>モノ</t>
    </rPh>
    <rPh sb="37" eb="39">
      <t>ニュウサツ</t>
    </rPh>
    <rPh sb="39" eb="40">
      <t>ショ</t>
    </rPh>
    <rPh sb="41" eb="43">
      <t>ナイヨウ</t>
    </rPh>
    <rPh sb="46" eb="48">
      <t>セコウ</t>
    </rPh>
    <rPh sb="48" eb="50">
      <t>タイセイ</t>
    </rPh>
    <rPh sb="51" eb="53">
      <t>ジュウブン</t>
    </rPh>
    <rPh sb="53" eb="55">
      <t>カクホ</t>
    </rPh>
    <rPh sb="59" eb="60">
      <t>ミト</t>
    </rPh>
    <rPh sb="64" eb="65">
      <t>モノ</t>
    </rPh>
    <rPh sb="73" eb="74">
      <t>テン</t>
    </rPh>
    <rPh sb="75" eb="77">
      <t>カテン</t>
    </rPh>
    <rPh sb="114" eb="115">
      <t>テイ</t>
    </rPh>
    <rPh sb="115" eb="116">
      <t>ニュウ</t>
    </rPh>
    <rPh sb="116" eb="117">
      <t>サツ</t>
    </rPh>
    <rPh sb="117" eb="119">
      <t>チョウサ</t>
    </rPh>
    <rPh sb="119" eb="121">
      <t>キジュン</t>
    </rPh>
    <rPh sb="121" eb="123">
      <t>カカク</t>
    </rPh>
    <rPh sb="124" eb="126">
      <t>シタマワ</t>
    </rPh>
    <rPh sb="130" eb="132">
      <t>シッカク</t>
    </rPh>
    <rPh sb="132" eb="134">
      <t>キジュン</t>
    </rPh>
    <rPh sb="134" eb="136">
      <t>カカク</t>
    </rPh>
    <rPh sb="136" eb="138">
      <t>イジョウ</t>
    </rPh>
    <rPh sb="139" eb="141">
      <t>カカク</t>
    </rPh>
    <rPh sb="142" eb="144">
      <t>ニュウサツ</t>
    </rPh>
    <rPh sb="145" eb="147">
      <t>イカ</t>
    </rPh>
    <rPh sb="148" eb="149">
      <t>テイ</t>
    </rPh>
    <rPh sb="149" eb="151">
      <t>ニュウサツ</t>
    </rPh>
    <rPh sb="158" eb="159">
      <t>オコナ</t>
    </rPh>
    <rPh sb="161" eb="162">
      <t>モノ</t>
    </rPh>
    <rPh sb="168" eb="169">
      <t>テイ</t>
    </rPh>
    <rPh sb="169" eb="171">
      <t>ニュウサツ</t>
    </rPh>
    <rPh sb="171" eb="173">
      <t>カカク</t>
    </rPh>
    <rPh sb="173" eb="175">
      <t>チョウサ</t>
    </rPh>
    <rPh sb="176" eb="177">
      <t>モト</t>
    </rPh>
    <rPh sb="179" eb="180">
      <t>テイ</t>
    </rPh>
    <rPh sb="180" eb="182">
      <t>ニュウサツ</t>
    </rPh>
    <rPh sb="182" eb="184">
      <t>カカク</t>
    </rPh>
    <rPh sb="184" eb="187">
      <t>リユウショ</t>
    </rPh>
    <rPh sb="188" eb="190">
      <t>テイシュツ</t>
    </rPh>
    <rPh sb="193" eb="195">
      <t>ジジョウ</t>
    </rPh>
    <rPh sb="195" eb="197">
      <t>チョウシュ</t>
    </rPh>
    <rPh sb="197" eb="198">
      <t>トウ</t>
    </rPh>
    <rPh sb="199" eb="201">
      <t>チョウサ</t>
    </rPh>
    <rPh sb="202" eb="204">
      <t>ケッカ</t>
    </rPh>
    <rPh sb="205" eb="206">
      <t>モト</t>
    </rPh>
    <rPh sb="209" eb="211">
      <t>セコウ</t>
    </rPh>
    <rPh sb="211" eb="213">
      <t>タイセイ</t>
    </rPh>
    <rPh sb="214" eb="216">
      <t>カクホ</t>
    </rPh>
    <rPh sb="220" eb="222">
      <t>ヒョウカ</t>
    </rPh>
    <rPh sb="226" eb="228">
      <t>セコウ</t>
    </rPh>
    <rPh sb="228" eb="230">
      <t>タイセイ</t>
    </rPh>
    <rPh sb="231" eb="233">
      <t>カクホ</t>
    </rPh>
    <rPh sb="234" eb="236">
      <t>フアン</t>
    </rPh>
    <rPh sb="239" eb="240">
      <t>モノ</t>
    </rPh>
    <rPh sb="240" eb="242">
      <t>イガイ</t>
    </rPh>
    <rPh sb="244" eb="246">
      <t>チョウサ</t>
    </rPh>
    <rPh sb="247" eb="248">
      <t>オコナ</t>
    </rPh>
    <phoneticPr fontId="1"/>
  </si>
  <si>
    <t>正規社員（採用時に29歳以下）の雇用実績に応じて加点する。
該当する正規社員については、同一企業での再雇用は認めない。また、落札決定時点で雇用が継続していること。
評価対象期間は、加算点申告表を提出する日の前日から過去5年間（60ヶ月）とする。</t>
    <rPh sb="21" eb="22">
      <t>オウ</t>
    </rPh>
    <rPh sb="24" eb="26">
      <t>カテン</t>
    </rPh>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</si>
  <si>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t>
    <rPh sb="17" eb="23">
      <t>カサンテンシンコクヒョウ</t>
    </rPh>
    <rPh sb="49" eb="51">
      <t>カテン</t>
    </rPh>
    <rPh sb="92" eb="95">
      <t>アイチケン</t>
    </rPh>
    <rPh sb="96" eb="98">
      <t>ジッシ</t>
    </rPh>
    <rPh sb="103" eb="104">
      <t>カギ</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</si>
  <si>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</si>
  <si>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</si>
  <si>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完全週休２日制工事への取組</t>
    <rPh sb="0" eb="2">
      <t>カンゼン</t>
    </rPh>
    <phoneticPr fontId="1"/>
  </si>
  <si>
    <t>👈土木・管・舗装・造園・水道</t>
    <rPh sb="2" eb="4">
      <t>ドボク</t>
    </rPh>
    <rPh sb="5" eb="6">
      <t>カン</t>
    </rPh>
    <rPh sb="7" eb="9">
      <t>ホソウ</t>
    </rPh>
    <rPh sb="10" eb="12">
      <t>ゾウエン</t>
    </rPh>
    <rPh sb="13" eb="15">
      <t>スイドウ</t>
    </rPh>
    <phoneticPr fontId="1"/>
  </si>
  <si>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</si>
  <si>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</si>
  <si>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４　加算点審査について</t>
    <rPh sb="2" eb="4">
      <t>カサン</t>
    </rPh>
    <rPh sb="4" eb="5">
      <t>テン</t>
    </rPh>
    <rPh sb="5" eb="7">
      <t>シンサ</t>
    </rPh>
    <phoneticPr fontId="1"/>
  </si>
  <si>
    <t>加算点審査に必要な書類</t>
    <rPh sb="0" eb="2">
      <t>カサン</t>
    </rPh>
    <rPh sb="2" eb="3">
      <t>テン</t>
    </rPh>
    <phoneticPr fontId="1"/>
  </si>
  <si>
    <t>⇧</t>
    <phoneticPr fontId="1"/>
  </si>
  <si>
    <t>⇧</t>
    <phoneticPr fontId="1"/>
  </si>
  <si>
    <t>１　工　種</t>
    <rPh sb="2" eb="3">
      <t>コウ</t>
    </rPh>
    <rPh sb="4" eb="5">
      <t>シュ</t>
    </rPh>
    <phoneticPr fontId="1"/>
  </si>
  <si>
    <t>※ 加算点審査申請書を提出する日の前日時点で取組を行っているものとする。</t>
    <rPh sb="2" eb="4">
      <t>カサン</t>
    </rPh>
    <rPh sb="4" eb="5">
      <t>テン</t>
    </rPh>
    <rPh sb="5" eb="7">
      <t>シンサ</t>
    </rPh>
    <rPh sb="7" eb="10">
      <t>シンセイショ</t>
    </rPh>
    <rPh sb="11" eb="13">
      <t>テイシュツ</t>
    </rPh>
    <rPh sb="15" eb="16">
      <t>ヒ</t>
    </rPh>
    <rPh sb="17" eb="19">
      <t>ゼンジツ</t>
    </rPh>
    <rPh sb="19" eb="21">
      <t>ジテン</t>
    </rPh>
    <rPh sb="22" eb="24">
      <t>トリクミ</t>
    </rPh>
    <rPh sb="25" eb="26">
      <t>オコナ</t>
    </rPh>
    <phoneticPr fontId="1"/>
  </si>
  <si>
    <t>工種</t>
    <rPh sb="0" eb="2">
      <t>コウシュ</t>
    </rPh>
    <phoneticPr fontId="1"/>
  </si>
  <si>
    <t>資格</t>
    <rPh sb="0" eb="2">
      <t>シカク</t>
    </rPh>
    <phoneticPr fontId="1"/>
  </si>
  <si>
    <t>※ 正規社員（資格取得時に３５歳以下）が１級国家資格を取得した実績または、正規社員（資格取得時に２９歳以下）が２級国家資格を取得した実績とする。</t>
    <rPh sb="2" eb="4">
      <t>セイキ</t>
    </rPh>
    <rPh sb="4" eb="6">
      <t>シャイン</t>
    </rPh>
    <rPh sb="7" eb="9">
      <t>シカク</t>
    </rPh>
    <rPh sb="9" eb="11">
      <t>シュトク</t>
    </rPh>
    <rPh sb="11" eb="12">
      <t>ジ</t>
    </rPh>
    <rPh sb="15" eb="16">
      <t>サイ</t>
    </rPh>
    <rPh sb="16" eb="18">
      <t>イカ</t>
    </rPh>
    <rPh sb="21" eb="22">
      <t>キュウ</t>
    </rPh>
    <rPh sb="22" eb="24">
      <t>コッカ</t>
    </rPh>
    <rPh sb="24" eb="26">
      <t>シカク</t>
    </rPh>
    <rPh sb="27" eb="29">
      <t>シュトク</t>
    </rPh>
    <rPh sb="31" eb="33">
      <t>ジッセキ</t>
    </rPh>
    <rPh sb="37" eb="39">
      <t>セイキ</t>
    </rPh>
    <rPh sb="39" eb="41">
      <t>シャイン</t>
    </rPh>
    <rPh sb="42" eb="44">
      <t>シカク</t>
    </rPh>
    <rPh sb="44" eb="46">
      <t>シュトク</t>
    </rPh>
    <rPh sb="46" eb="47">
      <t>ジ</t>
    </rPh>
    <rPh sb="50" eb="51">
      <t>サイ</t>
    </rPh>
    <rPh sb="51" eb="53">
      <t>イカ</t>
    </rPh>
    <rPh sb="56" eb="57">
      <t>キュウ</t>
    </rPh>
    <rPh sb="57" eb="59">
      <t>コッカ</t>
    </rPh>
    <rPh sb="59" eb="61">
      <t>シカク</t>
    </rPh>
    <rPh sb="62" eb="64">
      <t>シュトク</t>
    </rPh>
    <rPh sb="66" eb="68">
      <t>ジッセキ</t>
    </rPh>
    <phoneticPr fontId="1"/>
  </si>
  <si>
    <t>※ 該当する全ての工種および資格をプルダウンで選択してください。</t>
    <rPh sb="2" eb="4">
      <t>ガイトウ</t>
    </rPh>
    <rPh sb="6" eb="7">
      <t>スベ</t>
    </rPh>
    <rPh sb="9" eb="11">
      <t>コウシュ</t>
    </rPh>
    <rPh sb="14" eb="16">
      <t>シカク</t>
    </rPh>
    <rPh sb="23" eb="25">
      <t>センタク</t>
    </rPh>
    <phoneticPr fontId="1"/>
  </si>
  <si>
    <t>～</t>
    <phoneticPr fontId="1"/>
  </si>
  <si>
    <t>※ 建築一式工事の場合のみ、該当するものを選択してください。</t>
    <rPh sb="2" eb="4">
      <t>ケンチク</t>
    </rPh>
    <rPh sb="4" eb="6">
      <t>イッシキ</t>
    </rPh>
    <rPh sb="6" eb="8">
      <t>コウジ</t>
    </rPh>
    <rPh sb="9" eb="11">
      <t>バアイ</t>
    </rPh>
    <rPh sb="14" eb="16">
      <t>ガイトウ</t>
    </rPh>
    <rPh sb="21" eb="23">
      <t>センタク</t>
    </rPh>
    <phoneticPr fontId="1"/>
  </si>
  <si>
    <t>※ 法定雇用率は、前年度６月１日現在のものとする。</t>
    <rPh sb="2" eb="4">
      <t>ホウテイ</t>
    </rPh>
    <rPh sb="4" eb="6">
      <t>コヨウ</t>
    </rPh>
    <rPh sb="6" eb="7">
      <t>リツ</t>
    </rPh>
    <rPh sb="9" eb="12">
      <t>ゼンネンド</t>
    </rPh>
    <rPh sb="13" eb="14">
      <t>ガツ</t>
    </rPh>
    <rPh sb="15" eb="16">
      <t>ニチ</t>
    </rPh>
    <rPh sb="16" eb="18">
      <t>ゲンザイ</t>
    </rPh>
    <phoneticPr fontId="1"/>
  </si>
  <si>
    <t>※ 雇用促進法で雇用を免除されている事業者については、１人以上の雇用とする。</t>
    <rPh sb="2" eb="4">
      <t>コヨウ</t>
    </rPh>
    <rPh sb="4" eb="6">
      <t>ソクシン</t>
    </rPh>
    <rPh sb="6" eb="7">
      <t>ホウ</t>
    </rPh>
    <rPh sb="8" eb="10">
      <t>コヨウ</t>
    </rPh>
    <rPh sb="11" eb="13">
      <t>メンジョ</t>
    </rPh>
    <rPh sb="18" eb="21">
      <t>ジギョウシャ</t>
    </rPh>
    <rPh sb="28" eb="29">
      <t>ニン</t>
    </rPh>
    <rPh sb="29" eb="31">
      <t>イジョウ</t>
    </rPh>
    <rPh sb="32" eb="34">
      <t>コヨウ</t>
    </rPh>
    <phoneticPr fontId="1"/>
  </si>
  <si>
    <t>　様式第１に該当する資料（表１）</t>
    <rPh sb="1" eb="3">
      <t>ヨウシキ</t>
    </rPh>
    <rPh sb="3" eb="4">
      <t>ダイ</t>
    </rPh>
    <rPh sb="6" eb="8">
      <t>ガイトウ</t>
    </rPh>
    <rPh sb="10" eb="12">
      <t>シリョウ</t>
    </rPh>
    <rPh sb="13" eb="14">
      <t>ヒョウ</t>
    </rPh>
    <phoneticPr fontId="1"/>
  </si>
  <si>
    <t>なし</t>
    <phoneticPr fontId="1"/>
  </si>
  <si>
    <t>２台</t>
    <rPh sb="1" eb="2">
      <t>ダイ</t>
    </rPh>
    <phoneticPr fontId="1"/>
  </si>
  <si>
    <t>１台</t>
    <rPh sb="1" eb="2">
      <t>ダイ</t>
    </rPh>
    <phoneticPr fontId="1"/>
  </si>
  <si>
    <t>なし</t>
    <phoneticPr fontId="1"/>
  </si>
  <si>
    <t>　工種</t>
    <rPh sb="1" eb="3">
      <t>コウシュ</t>
    </rPh>
    <phoneticPr fontId="1"/>
  </si>
  <si>
    <t>管工事</t>
    <rPh sb="0" eb="1">
      <t>カン</t>
    </rPh>
    <rPh sb="1" eb="3">
      <t>コウジ</t>
    </rPh>
    <phoneticPr fontId="1"/>
  </si>
  <si>
    <t>水道施設工事</t>
    <rPh sb="0" eb="6">
      <t>スイドウシセツコウジ</t>
    </rPh>
    <phoneticPr fontId="1"/>
  </si>
  <si>
    <t>提出期限</t>
    <rPh sb="0" eb="2">
      <t>テイシュツ</t>
    </rPh>
    <rPh sb="2" eb="4">
      <t>キゲン</t>
    </rPh>
    <phoneticPr fontId="1"/>
  </si>
  <si>
    <r>
      <rPr>
        <sz val="12"/>
        <color theme="1"/>
        <rFont val="ＭＳ 明朝"/>
        <family val="1"/>
        <charset val="128"/>
      </rPr>
      <t xml:space="preserve">イ </t>
    </r>
    <r>
      <rPr>
        <sz val="12"/>
        <color theme="1"/>
        <rFont val="ＭＳ Ｐ明朝"/>
        <family val="1"/>
        <charset val="128"/>
      </rPr>
      <t>様式第１に該当する資料（表１）</t>
    </r>
    <rPh sb="2" eb="4">
      <t>ヨウシキ</t>
    </rPh>
    <rPh sb="4" eb="5">
      <t>ダイ</t>
    </rPh>
    <rPh sb="7" eb="9">
      <t>ガイトウ</t>
    </rPh>
    <rPh sb="11" eb="13">
      <t>シリョウ</t>
    </rPh>
    <phoneticPr fontId="1"/>
  </si>
  <si>
    <t>※ 正規社員（採用時に２９歳以下）の雇用実績とする。</t>
    <rPh sb="2" eb="4">
      <t>セイキ</t>
    </rPh>
    <rPh sb="4" eb="6">
      <t>シャイン</t>
    </rPh>
    <rPh sb="7" eb="10">
      <t>サイヨウジ</t>
    </rPh>
    <rPh sb="13" eb="14">
      <t>サイ</t>
    </rPh>
    <rPh sb="14" eb="16">
      <t>イカ</t>
    </rPh>
    <rPh sb="18" eb="20">
      <t>コヨウ</t>
    </rPh>
    <rPh sb="20" eb="22">
      <t>ジッセキ</t>
    </rPh>
    <phoneticPr fontId="1"/>
  </si>
  <si>
    <t>※ 該当期間は、加算点審査申請書を提出する日の前日から過去５年間（６０ヶ月）とする。</t>
    <rPh sb="2" eb="4">
      <t>ガイトウ</t>
    </rPh>
    <rPh sb="4" eb="6">
      <t>キカン</t>
    </rPh>
    <rPh sb="8" eb="10">
      <t>カサン</t>
    </rPh>
    <rPh sb="10" eb="11">
      <t>テン</t>
    </rPh>
    <rPh sb="11" eb="13">
      <t>シンサ</t>
    </rPh>
    <rPh sb="13" eb="16">
      <t>シンセイショ</t>
    </rPh>
    <rPh sb="17" eb="19">
      <t>テイシュツ</t>
    </rPh>
    <rPh sb="21" eb="22">
      <t>ヒ</t>
    </rPh>
    <rPh sb="23" eb="25">
      <t>ゼンジツ</t>
    </rPh>
    <rPh sb="27" eb="29">
      <t>カコ</t>
    </rPh>
    <rPh sb="30" eb="32">
      <t>ネンカン</t>
    </rPh>
    <rPh sb="36" eb="37">
      <t>ゲツ</t>
    </rPh>
    <phoneticPr fontId="1"/>
  </si>
  <si>
    <t>※ 該当期間は、加算点審査申請書を提出する日の前日から過去３年間（３６ヶ月）とする。</t>
    <rPh sb="2" eb="4">
      <t>ガイトウ</t>
    </rPh>
    <rPh sb="4" eb="6">
      <t>キカン</t>
    </rPh>
    <rPh sb="8" eb="10">
      <t>カサン</t>
    </rPh>
    <rPh sb="10" eb="11">
      <t>テン</t>
    </rPh>
    <rPh sb="11" eb="13">
      <t>シンサ</t>
    </rPh>
    <rPh sb="13" eb="16">
      <t>シンセイショ</t>
    </rPh>
    <rPh sb="17" eb="19">
      <t>テイシュツ</t>
    </rPh>
    <rPh sb="21" eb="22">
      <t>ヒ</t>
    </rPh>
    <rPh sb="23" eb="25">
      <t>ゼンジツ</t>
    </rPh>
    <rPh sb="27" eb="29">
      <t>カコ</t>
    </rPh>
    <rPh sb="30" eb="32">
      <t>ネンカン</t>
    </rPh>
    <rPh sb="36" eb="37">
      <t>ゲツ</t>
    </rPh>
    <phoneticPr fontId="1"/>
  </si>
  <si>
    <t>提出方法</t>
    <rPh sb="0" eb="2">
      <t>テイシュツ</t>
    </rPh>
    <rPh sb="2" eb="4">
      <t>ホウホウ</t>
    </rPh>
    <phoneticPr fontId="1"/>
  </si>
  <si>
    <t>　　　・様式第１</t>
    <rPh sb="4" eb="6">
      <t>ヨウシキ</t>
    </rPh>
    <rPh sb="6" eb="7">
      <t>ダイ</t>
    </rPh>
    <phoneticPr fontId="1"/>
  </si>
  <si>
    <t>　　　・様式第１に該当する資料（表１）</t>
    <rPh sb="4" eb="6">
      <t>ヨウシキ</t>
    </rPh>
    <rPh sb="6" eb="7">
      <t>ダイ</t>
    </rPh>
    <rPh sb="9" eb="11">
      <t>ガイトウ</t>
    </rPh>
    <rPh sb="13" eb="15">
      <t>シリョウ</t>
    </rPh>
    <rPh sb="16" eb="17">
      <t>ヒョウ</t>
    </rPh>
    <phoneticPr fontId="1"/>
  </si>
  <si>
    <t>ア　加算点申告表（入札案件毎に提出）</t>
    <rPh sb="2" eb="4">
      <t>カサン</t>
    </rPh>
    <rPh sb="4" eb="5">
      <t>テン</t>
    </rPh>
    <rPh sb="5" eb="7">
      <t>シンコク</t>
    </rPh>
    <rPh sb="7" eb="8">
      <t>ヒョウ</t>
    </rPh>
    <rPh sb="9" eb="11">
      <t>ニュウサツ</t>
    </rPh>
    <rPh sb="11" eb="13">
      <t>アンケン</t>
    </rPh>
    <rPh sb="13" eb="14">
      <t>ゴト</t>
    </rPh>
    <rPh sb="15" eb="17">
      <t>テイシュツ</t>
    </rPh>
    <phoneticPr fontId="1"/>
  </si>
  <si>
    <t>　　添付書類</t>
    <rPh sb="2" eb="4">
      <t>テンプ</t>
    </rPh>
    <rPh sb="4" eb="6">
      <t>ショルイ</t>
    </rPh>
    <phoneticPr fontId="1"/>
  </si>
  <si>
    <t>変更手続き</t>
    <rPh sb="0" eb="4">
      <t>ヘンコウテツヅ</t>
    </rPh>
    <phoneticPr fontId="1"/>
  </si>
  <si>
    <t>審査方法</t>
    <rPh sb="0" eb="2">
      <t>シンサ</t>
    </rPh>
    <rPh sb="2" eb="4">
      <t>ホウホウ</t>
    </rPh>
    <phoneticPr fontId="1"/>
  </si>
  <si>
    <t>加算点は、安城市データ、加算点審査に必要な書類に基づき2（1）～（3）評価項目及び評価基準で審査する。加算点審査に必要な書類の記載内容が事実と違っていた場合や記載漏れがあ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シンサ</t>
    </rPh>
    <rPh sb="18" eb="20">
      <t>ヒツヨウ</t>
    </rPh>
    <rPh sb="21" eb="23">
      <t>ショルイ</t>
    </rPh>
    <rPh sb="24" eb="25">
      <t>モト</t>
    </rPh>
    <rPh sb="35" eb="37">
      <t>ヒョウカ</t>
    </rPh>
    <rPh sb="37" eb="39">
      <t>コウモク</t>
    </rPh>
    <rPh sb="39" eb="40">
      <t>オヨ</t>
    </rPh>
    <rPh sb="41" eb="43">
      <t>ヒョウカ</t>
    </rPh>
    <rPh sb="43" eb="45">
      <t>キジュン</t>
    </rPh>
    <rPh sb="46" eb="48">
      <t>シンサ</t>
    </rPh>
    <rPh sb="51" eb="53">
      <t>カサン</t>
    </rPh>
    <rPh sb="53" eb="54">
      <t>テン</t>
    </rPh>
    <rPh sb="54" eb="56">
      <t>シンサ</t>
    </rPh>
    <rPh sb="57" eb="59">
      <t>ヒツヨウ</t>
    </rPh>
    <rPh sb="60" eb="62">
      <t>ショルイ</t>
    </rPh>
    <rPh sb="63" eb="65">
      <t>キサイ</t>
    </rPh>
    <rPh sb="65" eb="67">
      <t>ナイヨウ</t>
    </rPh>
    <rPh sb="68" eb="70">
      <t>ジジツ</t>
    </rPh>
    <rPh sb="71" eb="72">
      <t>チガ</t>
    </rPh>
    <rPh sb="76" eb="78">
      <t>バアイ</t>
    </rPh>
    <rPh sb="79" eb="81">
      <t>キサイ</t>
    </rPh>
    <rPh sb="81" eb="82">
      <t>モ</t>
    </rPh>
    <rPh sb="87" eb="89">
      <t>ニュウサツ</t>
    </rPh>
    <rPh sb="89" eb="90">
      <t>シャ</t>
    </rPh>
    <rPh sb="91" eb="93">
      <t>シンコク</t>
    </rPh>
    <rPh sb="95" eb="97">
      <t>カサン</t>
    </rPh>
    <rPh sb="97" eb="98">
      <t>テン</t>
    </rPh>
    <rPh sb="99" eb="100">
      <t>ホン</t>
    </rPh>
    <rPh sb="100" eb="101">
      <t>シ</t>
    </rPh>
    <rPh sb="102" eb="104">
      <t>シンサ</t>
    </rPh>
    <rPh sb="106" eb="108">
      <t>カサン</t>
    </rPh>
    <rPh sb="108" eb="109">
      <t>テン</t>
    </rPh>
    <rPh sb="111" eb="113">
      <t>カダイ</t>
    </rPh>
    <rPh sb="116" eb="118">
      <t>ヒョウカ</t>
    </rPh>
    <rPh sb="118" eb="120">
      <t>コウモク</t>
    </rPh>
    <rPh sb="123" eb="125">
      <t>バアイ</t>
    </rPh>
    <rPh sb="138" eb="140">
      <t>ヒョウカ</t>
    </rPh>
    <rPh sb="140" eb="142">
      <t>コウモク</t>
    </rPh>
    <rPh sb="146" eb="148">
      <t>シンサ</t>
    </rPh>
    <rPh sb="150" eb="152">
      <t>カサン</t>
    </rPh>
    <rPh sb="152" eb="153">
      <t>テン</t>
    </rPh>
    <rPh sb="155" eb="156">
      <t>ツギ</t>
    </rPh>
    <rPh sb="157" eb="160">
      <t>ケイサンシキ</t>
    </rPh>
    <rPh sb="163" eb="165">
      <t>ゲンテン</t>
    </rPh>
    <rPh sb="166" eb="167">
      <t>オコナ</t>
    </rPh>
    <phoneticPr fontId="1"/>
  </si>
  <si>
    <t>落札者決定</t>
    <rPh sb="0" eb="3">
      <t>ラクサツシャ</t>
    </rPh>
    <rPh sb="3" eb="5">
      <t>ケッテイ</t>
    </rPh>
    <phoneticPr fontId="1"/>
  </si>
  <si>
    <t>※ 施工体制確認型の入札案件で参加を予定している全ての工種をプルダウンで選択してください。</t>
    <rPh sb="2" eb="4">
      <t>セコウ</t>
    </rPh>
    <rPh sb="4" eb="6">
      <t>タイセイ</t>
    </rPh>
    <rPh sb="6" eb="8">
      <t>カクニン</t>
    </rPh>
    <rPh sb="8" eb="9">
      <t>ガタ</t>
    </rPh>
    <rPh sb="10" eb="12">
      <t>ニュウサツ</t>
    </rPh>
    <rPh sb="12" eb="14">
      <t>アンケン</t>
    </rPh>
    <rPh sb="15" eb="17">
      <t>サンカ</t>
    </rPh>
    <rPh sb="18" eb="20">
      <t>ヨテイ</t>
    </rPh>
    <rPh sb="24" eb="25">
      <t>スベ</t>
    </rPh>
    <rPh sb="27" eb="29">
      <t>コウシュ</t>
    </rPh>
    <rPh sb="36" eb="38">
      <t>センタク</t>
    </rPh>
    <phoneticPr fontId="1"/>
  </si>
  <si>
    <t>※ 雇用実績については、同一人物を公告日から過去１年の間に連続して３ヶ月以上雇用（雇用期間の一部または全部が過去１年間に含まれていること）とする。</t>
    <rPh sb="2" eb="4">
      <t>コヨウ</t>
    </rPh>
    <rPh sb="4" eb="6">
      <t>ジッセキ</t>
    </rPh>
    <rPh sb="12" eb="14">
      <t>ドウイツ</t>
    </rPh>
    <rPh sb="14" eb="16">
      <t>ジンブツ</t>
    </rPh>
    <rPh sb="17" eb="19">
      <t>コウコク</t>
    </rPh>
    <rPh sb="19" eb="20">
      <t>ヒ</t>
    </rPh>
    <rPh sb="22" eb="24">
      <t>カコ</t>
    </rPh>
    <rPh sb="25" eb="26">
      <t>トシ</t>
    </rPh>
    <rPh sb="27" eb="28">
      <t>アイダ</t>
    </rPh>
    <rPh sb="29" eb="31">
      <t>レンゾク</t>
    </rPh>
    <rPh sb="35" eb="36">
      <t>ゲツ</t>
    </rPh>
    <rPh sb="36" eb="38">
      <t>イジョウ</t>
    </rPh>
    <rPh sb="38" eb="40">
      <t>コヨウ</t>
    </rPh>
    <rPh sb="41" eb="43">
      <t>コヨウ</t>
    </rPh>
    <rPh sb="43" eb="45">
      <t>キカン</t>
    </rPh>
    <rPh sb="46" eb="48">
      <t>イチブ</t>
    </rPh>
    <rPh sb="51" eb="53">
      <t>ゼンブ</t>
    </rPh>
    <rPh sb="54" eb="56">
      <t>カコ</t>
    </rPh>
    <rPh sb="57" eb="59">
      <t>ネンカン</t>
    </rPh>
    <rPh sb="60" eb="61">
      <t>フク</t>
    </rPh>
    <phoneticPr fontId="1"/>
  </si>
  <si>
    <t>加算点審査申請の内容に変更が生じた場合は、⑵の提出期限に、加算点審査申請書および加算点審査申請書添付書類（変更する項目のみ）を提出すること。ただし、評価項目のうち、評価対象期間を過ぎ、加算点の対象外になった場合の変更申請は不要とする。</t>
    <rPh sb="0" eb="2">
      <t>カサン</t>
    </rPh>
    <rPh sb="2" eb="3">
      <t>テン</t>
    </rPh>
    <rPh sb="3" eb="5">
      <t>シンサ</t>
    </rPh>
    <rPh sb="5" eb="7">
      <t>シンセイ</t>
    </rPh>
    <rPh sb="8" eb="10">
      <t>ナイヨウ</t>
    </rPh>
    <rPh sb="11" eb="13">
      <t>ヘンコウ</t>
    </rPh>
    <rPh sb="14" eb="15">
      <t>ショウ</t>
    </rPh>
    <rPh sb="17" eb="19">
      <t>バアイ</t>
    </rPh>
    <rPh sb="23" eb="25">
      <t>テイシュツ</t>
    </rPh>
    <rPh sb="25" eb="27">
      <t>キゲン</t>
    </rPh>
    <rPh sb="29" eb="31">
      <t>カサン</t>
    </rPh>
    <rPh sb="31" eb="32">
      <t>テン</t>
    </rPh>
    <rPh sb="32" eb="34">
      <t>シンサ</t>
    </rPh>
    <rPh sb="34" eb="37">
      <t>シンセイショ</t>
    </rPh>
    <rPh sb="40" eb="42">
      <t>カサン</t>
    </rPh>
    <rPh sb="42" eb="43">
      <t>テン</t>
    </rPh>
    <rPh sb="43" eb="45">
      <t>シンサ</t>
    </rPh>
    <rPh sb="45" eb="48">
      <t>シンセイショ</t>
    </rPh>
    <rPh sb="48" eb="50">
      <t>テンプ</t>
    </rPh>
    <rPh sb="50" eb="52">
      <t>ショルイ</t>
    </rPh>
    <rPh sb="53" eb="55">
      <t>ヘンコウ</t>
    </rPh>
    <rPh sb="57" eb="59">
      <t>コウモク</t>
    </rPh>
    <rPh sb="63" eb="65">
      <t>テイシュツ</t>
    </rPh>
    <rPh sb="74" eb="76">
      <t>ヒョウカ</t>
    </rPh>
    <rPh sb="76" eb="78">
      <t>コウモク</t>
    </rPh>
    <rPh sb="82" eb="84">
      <t>ヒョウカ</t>
    </rPh>
    <rPh sb="84" eb="86">
      <t>タイショウ</t>
    </rPh>
    <rPh sb="86" eb="88">
      <t>キカン</t>
    </rPh>
    <rPh sb="89" eb="90">
      <t>ス</t>
    </rPh>
    <rPh sb="92" eb="94">
      <t>カサン</t>
    </rPh>
    <rPh sb="94" eb="95">
      <t>テン</t>
    </rPh>
    <rPh sb="96" eb="98">
      <t>タイショウ</t>
    </rPh>
    <rPh sb="98" eb="99">
      <t>ガイ</t>
    </rPh>
    <rPh sb="103" eb="105">
      <t>バアイ</t>
    </rPh>
    <rPh sb="106" eb="108">
      <t>ヘンコウ</t>
    </rPh>
    <rPh sb="108" eb="110">
      <t>シンセイ</t>
    </rPh>
    <rPh sb="111" eb="113">
      <t>フヨウ</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</si>
  <si>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</si>
  <si>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イ　加算点審査申請書（原則、１回の提出とし、提出後に申請（申込）書提出期限が到来する入札
　から当該年度内の入札に適用するため、提出済の場合は不要とする）</t>
    <rPh sb="2" eb="4">
      <t>カサン</t>
    </rPh>
    <rPh sb="4" eb="5">
      <t>テン</t>
    </rPh>
    <rPh sb="5" eb="7">
      <t>シンサ</t>
    </rPh>
    <rPh sb="7" eb="10">
      <t>シンセイショ</t>
    </rPh>
    <rPh sb="11" eb="13">
      <t>ゲンソク</t>
    </rPh>
    <rPh sb="15" eb="16">
      <t>カイ</t>
    </rPh>
    <rPh sb="17" eb="19">
      <t>テイシュツ</t>
    </rPh>
    <rPh sb="22" eb="24">
      <t>テイシュツ</t>
    </rPh>
    <rPh sb="24" eb="25">
      <t>ゴ</t>
    </rPh>
    <rPh sb="26" eb="28">
      <t>シンセイ</t>
    </rPh>
    <rPh sb="29" eb="31">
      <t>モウシコミ</t>
    </rPh>
    <rPh sb="32" eb="33">
      <t>ショ</t>
    </rPh>
    <rPh sb="33" eb="35">
      <t>テイシュツ</t>
    </rPh>
    <rPh sb="35" eb="37">
      <t>キゲン</t>
    </rPh>
    <rPh sb="38" eb="40">
      <t>トウライ</t>
    </rPh>
    <rPh sb="42" eb="44">
      <t>ニュウサツ</t>
    </rPh>
    <rPh sb="48" eb="50">
      <t>トウガイ</t>
    </rPh>
    <rPh sb="50" eb="53">
      <t>ネンドナイ</t>
    </rPh>
    <rPh sb="54" eb="56">
      <t>ニュウサツ</t>
    </rPh>
    <rPh sb="57" eb="59">
      <t>テキヨウ</t>
    </rPh>
    <rPh sb="64" eb="66">
      <t>テイシュツ</t>
    </rPh>
    <rPh sb="66" eb="67">
      <t>スミ</t>
    </rPh>
    <rPh sb="68" eb="70">
      <t>バアイ</t>
    </rPh>
    <rPh sb="71" eb="73">
      <t>フヨウ</t>
    </rPh>
    <phoneticPr fontId="1"/>
  </si>
  <si>
    <t>5件以上</t>
    <rPh sb="1" eb="2">
      <t>ケン</t>
    </rPh>
    <rPh sb="2" eb="4">
      <t>イジョウ</t>
    </rPh>
    <phoneticPr fontId="1"/>
  </si>
  <si>
    <t>4件</t>
    <rPh sb="1" eb="2">
      <t>ケン</t>
    </rPh>
    <phoneticPr fontId="1"/>
  </si>
  <si>
    <t>3件</t>
    <rPh sb="1" eb="2">
      <t>ケン</t>
    </rPh>
    <phoneticPr fontId="1"/>
  </si>
  <si>
    <t>2件</t>
    <rPh sb="1" eb="2">
      <t>ケン</t>
    </rPh>
    <phoneticPr fontId="1"/>
  </si>
  <si>
    <t>1件</t>
    <rPh sb="1" eb="2">
      <t>ケン</t>
    </rPh>
    <phoneticPr fontId="1"/>
  </si>
  <si>
    <r>
      <t>👈土木・管・舗装・水道・造園は</t>
    </r>
    <r>
      <rPr>
        <b/>
        <sz val="16"/>
        <color rgb="FFFF0000"/>
        <rFont val="Meiryo UI"/>
        <family val="3"/>
        <charset val="128"/>
      </rPr>
      <t>7</t>
    </r>
    <r>
      <rPr>
        <b/>
        <sz val="16"/>
        <color theme="1"/>
        <rFont val="Meiryo UI"/>
        <family val="3"/>
        <charset val="128"/>
      </rPr>
      <t>点、建築・電気は</t>
    </r>
    <r>
      <rPr>
        <b/>
        <sz val="16"/>
        <color rgb="FFFF0000"/>
        <rFont val="Meiryo UI"/>
        <family val="3"/>
        <charset val="128"/>
      </rPr>
      <t>4</t>
    </r>
    <r>
      <rPr>
        <b/>
        <sz val="16"/>
        <color theme="1"/>
        <rFont val="Meiryo UI"/>
        <family val="3"/>
        <charset val="128"/>
      </rPr>
      <t>点</t>
    </r>
    <rPh sb="2" eb="4">
      <t>ドボク</t>
    </rPh>
    <rPh sb="5" eb="6">
      <t>カン</t>
    </rPh>
    <rPh sb="7" eb="9">
      <t>ホソウ</t>
    </rPh>
    <rPh sb="10" eb="12">
      <t>スイドウ</t>
    </rPh>
    <rPh sb="13" eb="15">
      <t>ゾウエン</t>
    </rPh>
    <rPh sb="17" eb="18">
      <t>テン</t>
    </rPh>
    <rPh sb="19" eb="21">
      <t>ケンチク</t>
    </rPh>
    <rPh sb="22" eb="24">
      <t>デンキ</t>
    </rPh>
    <rPh sb="26" eb="27">
      <t>テン</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</si>
  <si>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</si>
  <si>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</si>
  <si>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低入札調査基準価格未満の入札で、品質確保のための施工体制が概ね確保されると認められる</t>
    <rPh sb="0" eb="9">
      <t>テイニュウサツチョウサキジュンカカク</t>
    </rPh>
    <rPh sb="9" eb="11">
      <t>ミマン</t>
    </rPh>
    <rPh sb="12" eb="14">
      <t>ニュウサツ</t>
    </rPh>
    <rPh sb="16" eb="18">
      <t>ヒンシツ</t>
    </rPh>
    <rPh sb="18" eb="20">
      <t>カクホ</t>
    </rPh>
    <rPh sb="24" eb="26">
      <t>セコウ</t>
    </rPh>
    <rPh sb="26" eb="28">
      <t>タイセイ</t>
    </rPh>
    <rPh sb="29" eb="30">
      <t>オオム</t>
    </rPh>
    <rPh sb="31" eb="33">
      <t>カクホ</t>
    </rPh>
    <rPh sb="37" eb="38">
      <t>ミト</t>
    </rPh>
    <phoneticPr fontId="1"/>
  </si>
  <si>
    <t>低入札調査基準価格以上の入札で、品質確保のための施工体制が十分確保されると認められる</t>
    <rPh sb="0" eb="11">
      <t>テイニュウサツチョウサキジュンカカクイジョウ</t>
    </rPh>
    <rPh sb="12" eb="14">
      <t>ニュウサツ</t>
    </rPh>
    <rPh sb="16" eb="18">
      <t>ヒンシツ</t>
    </rPh>
    <rPh sb="18" eb="20">
      <t>カクホ</t>
    </rPh>
    <rPh sb="24" eb="26">
      <t>セコウ</t>
    </rPh>
    <rPh sb="26" eb="28">
      <t>タイセイ</t>
    </rPh>
    <rPh sb="29" eb="31">
      <t>ジュウブン</t>
    </rPh>
    <rPh sb="31" eb="33">
      <t>カクホ</t>
    </rPh>
    <rPh sb="37" eb="38">
      <t>ミト</t>
    </rPh>
    <phoneticPr fontId="1"/>
  </si>
  <si>
    <t>低入札調査基準価格以上の入札で、品質確保のほか、適切な施工体制が十分確保されると認められる</t>
    <rPh sb="16" eb="18">
      <t>ヒンシツ</t>
    </rPh>
    <rPh sb="18" eb="20">
      <t>カクホ</t>
    </rPh>
    <rPh sb="24" eb="26">
      <t>テキセツ</t>
    </rPh>
    <rPh sb="27" eb="29">
      <t>セコウ</t>
    </rPh>
    <rPh sb="29" eb="31">
      <t>タイセイ</t>
    </rPh>
    <rPh sb="32" eb="34">
      <t>ジュウブン</t>
    </rPh>
    <rPh sb="34" eb="36">
      <t>カクホ</t>
    </rPh>
    <rPh sb="40" eb="41">
      <t>ミト</t>
    </rPh>
    <phoneticPr fontId="1"/>
  </si>
  <si>
    <t>低入札調査基準価格未満の入札で、品質確保のほか、適切な施工体制が概ね確保されると認められる</t>
    <rPh sb="16" eb="18">
      <t>ヒンシツ</t>
    </rPh>
    <rPh sb="18" eb="20">
      <t>カクホ</t>
    </rPh>
    <rPh sb="24" eb="26">
      <t>テキセツ</t>
    </rPh>
    <rPh sb="27" eb="29">
      <t>セコウ</t>
    </rPh>
    <rPh sb="29" eb="31">
      <t>タイセイ</t>
    </rPh>
    <rPh sb="32" eb="33">
      <t>オオム</t>
    </rPh>
    <rPh sb="34" eb="36">
      <t>カクホ</t>
    </rPh>
    <rPh sb="40" eb="41">
      <t>ミト</t>
    </rPh>
    <phoneticPr fontId="1"/>
  </si>
  <si>
    <t>　令和4年度総合評価競争入札（施工体制確認型）の加算点審査に必要な書類を提出します。</t>
    <rPh sb="1" eb="3">
      <t>レイワ</t>
    </rPh>
    <rPh sb="4" eb="6">
      <t>ネンド</t>
    </rPh>
    <rPh sb="6" eb="14">
      <t>ソウゴウヒョウカキョウソウニュウサツ</t>
    </rPh>
    <rPh sb="15" eb="17">
      <t>セコウ</t>
    </rPh>
    <rPh sb="17" eb="19">
      <t>タイセイ</t>
    </rPh>
    <rPh sb="19" eb="21">
      <t>カクニン</t>
    </rPh>
    <rPh sb="21" eb="22">
      <t>ガタ</t>
    </rPh>
    <rPh sb="24" eb="26">
      <t>カサン</t>
    </rPh>
    <rPh sb="26" eb="27">
      <t>テン</t>
    </rPh>
    <rPh sb="27" eb="29">
      <t>シンサ</t>
    </rPh>
    <rPh sb="30" eb="32">
      <t>ヒツヨウ</t>
    </rPh>
    <rPh sb="33" eb="35">
      <t>ショルイ</t>
    </rPh>
    <rPh sb="36" eb="38">
      <t>テイシュツ</t>
    </rPh>
    <phoneticPr fontId="1"/>
  </si>
  <si>
    <t>前々年度（令和２年度）の４月１日から前年度（令和３年度）の３月３１日までに安城市発注の完全週休２日制工事を達成した場合（完全週休２日制工事取組証明の日付が評価対象期間内のもの）、加点する。</t>
    <rPh sb="0" eb="2">
      <t>ゼンゼン</t>
    </rPh>
    <rPh sb="2" eb="4">
      <t>ネンド</t>
    </rPh>
    <rPh sb="5" eb="7">
      <t>レイワ</t>
    </rPh>
    <rPh sb="8" eb="10">
      <t>ネンド</t>
    </rPh>
    <rPh sb="13" eb="14">
      <t>ガツ</t>
    </rPh>
    <rPh sb="15" eb="16">
      <t>ニチ</t>
    </rPh>
    <rPh sb="18" eb="21">
      <t>ゼンネンド</t>
    </rPh>
    <rPh sb="22" eb="24">
      <t>レイワ</t>
    </rPh>
    <rPh sb="25" eb="27">
      <t>ネンド</t>
    </rPh>
    <rPh sb="30" eb="31">
      <t>ガツ</t>
    </rPh>
    <rPh sb="33" eb="34">
      <t>ニチ</t>
    </rPh>
    <rPh sb="37" eb="40">
      <t>アンジョウシ</t>
    </rPh>
    <rPh sb="40" eb="42">
      <t>ハッチュウ</t>
    </rPh>
    <rPh sb="43" eb="45">
      <t>カンゼン</t>
    </rPh>
    <rPh sb="45" eb="47">
      <t>シュウキュウ</t>
    </rPh>
    <rPh sb="48" eb="52">
      <t>ニチセイコウジ</t>
    </rPh>
    <rPh sb="53" eb="55">
      <t>タッセイ</t>
    </rPh>
    <rPh sb="57" eb="59">
      <t>バアイ</t>
    </rPh>
    <rPh sb="60" eb="62">
      <t>カンゼン</t>
    </rPh>
    <rPh sb="62" eb="64">
      <t>シュウキュウ</t>
    </rPh>
    <rPh sb="65" eb="66">
      <t>ニチ</t>
    </rPh>
    <rPh sb="66" eb="67">
      <t>セイ</t>
    </rPh>
    <rPh sb="67" eb="69">
      <t>コウジ</t>
    </rPh>
    <rPh sb="69" eb="73">
      <t>トリクミショウメイ</t>
    </rPh>
    <rPh sb="74" eb="76">
      <t>ヒヅケ</t>
    </rPh>
    <rPh sb="77" eb="79">
      <t>ヒョウカ</t>
    </rPh>
    <rPh sb="79" eb="81">
      <t>タイショウ</t>
    </rPh>
    <rPh sb="81" eb="83">
      <t>キカン</t>
    </rPh>
    <rPh sb="83" eb="84">
      <t>ナイ</t>
    </rPh>
    <rPh sb="89" eb="91">
      <t>カテン</t>
    </rPh>
    <phoneticPr fontId="1"/>
  </si>
  <si>
    <t>前年度（令和３年度）の水道施設緊急修繕協定締結ありの場合、加点する。</t>
    <rPh sb="4" eb="6">
      <t>レイワ</t>
    </rPh>
    <rPh sb="7" eb="9">
      <t>ネンド</t>
    </rPh>
    <phoneticPr fontId="1"/>
  </si>
  <si>
    <t>前年度（令和３年度）に協定に基づく依頼を５割以上実施した場合にはさらに加点する。</t>
    <rPh sb="4" eb="6">
      <t>レイワ</t>
    </rPh>
    <rPh sb="7" eb="9">
      <t>ネンド</t>
    </rPh>
    <phoneticPr fontId="1"/>
  </si>
  <si>
    <t>前年度（令和３年度）までに登録済又は協定締結済であれば加点し、前年度（令和３年度）に活動実績のある場合はさらに加点する。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</si>
  <si>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　過去2年間（令和2年度から令和3年度まで）に安城市発注の完全週休２日制工事を達成　※2</t>
    <rPh sb="1" eb="3">
      <t>カコ</t>
    </rPh>
    <rPh sb="4" eb="6">
      <t>ネンカン</t>
    </rPh>
    <rPh sb="7" eb="9">
      <t>レイワ</t>
    </rPh>
    <rPh sb="10" eb="12">
      <t>ネンド</t>
    </rPh>
    <rPh sb="14" eb="16">
      <t>レイワ</t>
    </rPh>
    <rPh sb="17" eb="19">
      <t>ネンド</t>
    </rPh>
    <rPh sb="23" eb="26">
      <t>アンジョウシ</t>
    </rPh>
    <rPh sb="26" eb="28">
      <t>ハッチュウ</t>
    </rPh>
    <rPh sb="29" eb="31">
      <t>カンゼン</t>
    </rPh>
    <rPh sb="31" eb="33">
      <t>シュウキュウ</t>
    </rPh>
    <rPh sb="33" eb="35">
      <t>フツカ</t>
    </rPh>
    <rPh sb="35" eb="36">
      <t>セイ</t>
    </rPh>
    <rPh sb="36" eb="38">
      <t>コウジ</t>
    </rPh>
    <rPh sb="39" eb="41">
      <t>タッセイ</t>
    </rPh>
    <phoneticPr fontId="1"/>
  </si>
  <si>
    <t>過去１０年間（平成24年度から令和3年度まで）の安城市内での同工種工事における施工実績がある場合に加点する。</t>
    <phoneticPr fontId="1"/>
  </si>
  <si>
    <t>令　和　４　年　度　加　算　点　審　査　申　請　書</t>
    <rPh sb="0" eb="1">
      <t>レイ</t>
    </rPh>
    <rPh sb="2" eb="3">
      <t>ワ</t>
    </rPh>
    <rPh sb="6" eb="7">
      <t>ネン</t>
    </rPh>
    <rPh sb="8" eb="9">
      <t>ド</t>
    </rPh>
    <rPh sb="10" eb="11">
      <t>カ</t>
    </rPh>
    <rPh sb="12" eb="13">
      <t>サン</t>
    </rPh>
    <rPh sb="14" eb="15">
      <t>テン</t>
    </rPh>
    <rPh sb="16" eb="17">
      <t>シン</t>
    </rPh>
    <rPh sb="18" eb="19">
      <t>サ</t>
    </rPh>
    <rPh sb="20" eb="21">
      <t>サル</t>
    </rPh>
    <rPh sb="22" eb="23">
      <t>ショウ</t>
    </rPh>
    <rPh sb="24" eb="25">
      <t>ショ</t>
    </rPh>
    <phoneticPr fontId="1"/>
  </si>
  <si>
    <r>
      <t>本支店の所在　</t>
    </r>
    <r>
      <rPr>
        <sz val="11"/>
        <color rgb="FFFF0000"/>
        <rFont val="ＭＳ Ｐ明朝"/>
        <family val="1"/>
        <charset val="128"/>
      </rPr>
      <t>※6</t>
    </r>
    <phoneticPr fontId="1"/>
  </si>
  <si>
    <r>
      <t>同工種工事の市内施工実績　</t>
    </r>
    <r>
      <rPr>
        <sz val="11"/>
        <color rgb="FFFF0000"/>
        <rFont val="ＭＳ Ｐ明朝"/>
        <family val="1"/>
        <charset val="128"/>
      </rPr>
      <t>※7</t>
    </r>
    <phoneticPr fontId="1"/>
  </si>
  <si>
    <t>平成31年4月1日から加算点申告表を提出する日の前日までに、安城市工事請負契約等に係る入札参加資格（一般・指名）停止要綱による停止措置のある場合は減点する。</t>
    <rPh sb="0" eb="2">
      <t>ヘイセイ</t>
    </rPh>
    <rPh sb="4" eb="5">
      <t>ネン</t>
    </rPh>
    <rPh sb="5" eb="6">
      <t>ガンネン</t>
    </rPh>
    <rPh sb="6" eb="7">
      <t>ガツ</t>
    </rPh>
    <rPh sb="8" eb="9">
      <t>ヒ</t>
    </rPh>
    <rPh sb="11" eb="17">
      <t>カサンテンシンコクヒョウ</t>
    </rPh>
    <rPh sb="18" eb="20">
      <t>テイシュツ</t>
    </rPh>
    <rPh sb="22" eb="23">
      <t>ヒ</t>
    </rPh>
    <rPh sb="24" eb="26">
      <t>ゼンジツ</t>
    </rPh>
    <rPh sb="70" eb="72">
      <t>バアイ</t>
    </rPh>
    <rPh sb="73" eb="75">
      <t>ゲンテン</t>
    </rPh>
    <phoneticPr fontId="1"/>
  </si>
  <si>
    <t>前年度（令和3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4" eb="6">
      <t>レイワ</t>
    </rPh>
    <rPh sb="7" eb="9">
      <t>ネンド</t>
    </rPh>
    <rPh sb="14" eb="17">
      <t>アンジョウシ</t>
    </rPh>
    <rPh sb="17" eb="19">
      <t>ハッチュウ</t>
    </rPh>
    <rPh sb="82" eb="88">
      <t>コウジセイセキヒョウテイ</t>
    </rPh>
    <rPh sb="104" eb="106">
      <t>コウシュ</t>
    </rPh>
    <phoneticPr fontId="1"/>
  </si>
  <si>
    <t>前年度（令和３年度）において契約金額５００万円以上の同工種工事を５件以上竣工し、全ての工種工事の工事成績評定が６５点以上の場合に「安城市地域貢献業者」として認定し加点する。</t>
    <rPh sb="0" eb="3">
      <t>ゼンネンド</t>
    </rPh>
    <rPh sb="1" eb="3">
      <t>ネンド</t>
    </rPh>
    <rPh sb="4" eb="6">
      <t>レイワ</t>
    </rPh>
    <rPh sb="7" eb="9">
      <t>ネンド</t>
    </rPh>
    <rPh sb="10" eb="12">
      <t>ゼンネンド</t>
    </rPh>
    <rPh sb="14" eb="16">
      <t>ケイヤク</t>
    </rPh>
    <rPh sb="16" eb="18">
      <t>キンガク</t>
    </rPh>
    <rPh sb="21" eb="23">
      <t>マンエン</t>
    </rPh>
    <rPh sb="23" eb="25">
      <t>イジョウ</t>
    </rPh>
    <rPh sb="26" eb="27">
      <t>ドウ</t>
    </rPh>
    <rPh sb="27" eb="29">
      <t>コウシュ</t>
    </rPh>
    <rPh sb="29" eb="31">
      <t>コウジ</t>
    </rPh>
    <rPh sb="33" eb="34">
      <t>ケン</t>
    </rPh>
    <rPh sb="34" eb="36">
      <t>イジョウ</t>
    </rPh>
    <rPh sb="36" eb="38">
      <t>シュンコウ</t>
    </rPh>
    <rPh sb="40" eb="41">
      <t>スベ</t>
    </rPh>
    <rPh sb="43" eb="45">
      <t>コウシュ</t>
    </rPh>
    <rPh sb="45" eb="47">
      <t>コウジ</t>
    </rPh>
    <rPh sb="48" eb="50">
      <t>コウジ</t>
    </rPh>
    <rPh sb="50" eb="54">
      <t>セイセキヒョウテイ</t>
    </rPh>
    <rPh sb="57" eb="58">
      <t>テン</t>
    </rPh>
    <rPh sb="58" eb="60">
      <t>イジョウ</t>
    </rPh>
    <rPh sb="61" eb="63">
      <t>バアイ</t>
    </rPh>
    <rPh sb="65" eb="68">
      <t>アンジョウシ</t>
    </rPh>
    <rPh sb="68" eb="70">
      <t>チイキ</t>
    </rPh>
    <rPh sb="70" eb="72">
      <t>コウケン</t>
    </rPh>
    <rPh sb="72" eb="74">
      <t>ギョウシャ</t>
    </rPh>
    <rPh sb="78" eb="80">
      <t>ニンテイ</t>
    </rPh>
    <rPh sb="81" eb="83">
      <t>カテン</t>
    </rPh>
    <phoneticPr fontId="1"/>
  </si>
  <si>
    <t>作野公民館外部保全工事</t>
    <rPh sb="0" eb="9">
      <t>サクノコウミンカンガイブホゼン</t>
    </rPh>
    <rPh sb="9" eb="11">
      <t>コウジ</t>
    </rPh>
    <phoneticPr fontId="1"/>
  </si>
  <si>
    <t>作野公民館</t>
    <rPh sb="0" eb="5">
      <t>サクノコウミンカン</t>
    </rPh>
    <phoneticPr fontId="1"/>
  </si>
  <si>
    <t>篠目町地内</t>
    <rPh sb="0" eb="2">
      <t>ササメ</t>
    </rPh>
    <rPh sb="2" eb="3">
      <t>チョウ</t>
    </rPh>
    <rPh sb="3" eb="5">
      <t>チナイ</t>
    </rPh>
    <phoneticPr fontId="1"/>
  </si>
  <si>
    <t>まで</t>
  </si>
  <si>
    <t>企業の技術力に関する事項（配点4点）</t>
    <rPh sb="0" eb="2">
      <t>キギョウ</t>
    </rPh>
    <rPh sb="3" eb="5">
      <t>ギジュツ</t>
    </rPh>
    <rPh sb="5" eb="6">
      <t>リョク</t>
    </rPh>
    <rPh sb="7" eb="8">
      <t>カン</t>
    </rPh>
    <rPh sb="10" eb="12">
      <t>ジコウ</t>
    </rPh>
    <rPh sb="13" eb="15">
      <t>ハイテン</t>
    </rPh>
    <rPh sb="16" eb="17">
      <t>テン</t>
    </rPh>
    <phoneticPr fontId="1"/>
  </si>
  <si>
    <t>　愛知県ファミリー・フレンドリー企業の登録及び女性の活躍促進宣言の取組　※2</t>
    <rPh sb="1" eb="4">
      <t>アイチケン</t>
    </rPh>
    <rPh sb="16" eb="18">
      <t>キギョウ</t>
    </rPh>
    <rPh sb="19" eb="21">
      <t>トウロク</t>
    </rPh>
    <rPh sb="21" eb="22">
      <t>オヨ</t>
    </rPh>
    <rPh sb="23" eb="25">
      <t>ジョセイ</t>
    </rPh>
    <rPh sb="26" eb="28">
      <t>カツヤク</t>
    </rPh>
    <rPh sb="28" eb="30">
      <t>ソクシン</t>
    </rPh>
    <rPh sb="30" eb="32">
      <t>センゲン</t>
    </rPh>
    <rPh sb="33" eb="34">
      <t>ト</t>
    </rPh>
    <rPh sb="34" eb="35">
      <t>ク</t>
    </rPh>
    <phoneticPr fontId="1"/>
  </si>
  <si>
    <t>　正規社員の雇用実績　※3</t>
    <rPh sb="1" eb="3">
      <t>セイキ</t>
    </rPh>
    <rPh sb="3" eb="5">
      <t>シャイン</t>
    </rPh>
    <rPh sb="6" eb="8">
      <t>コヨウ</t>
    </rPh>
    <rPh sb="8" eb="10">
      <t>ジッセキ</t>
    </rPh>
    <phoneticPr fontId="1"/>
  </si>
  <si>
    <t>　若手技術者の同工種工事に関する国家資格を取得した実績　※4</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</si>
  <si>
    <t>前年度（令和3年度）までの災害に関する協力事業者登録又は協定締結及び前年度（令和3年度）の活動実績　※5</t>
    <rPh sb="0" eb="3">
      <t>ゼンネンド</t>
    </rPh>
    <rPh sb="4" eb="6">
      <t>レイワ</t>
    </rPh>
    <rPh sb="7" eb="9">
      <t>ネンド</t>
    </rPh>
    <rPh sb="26" eb="27">
      <t>マタ</t>
    </rPh>
    <rPh sb="34" eb="37">
      <t>ゼンネンド</t>
    </rPh>
    <rPh sb="38" eb="40">
      <t>レイワ</t>
    </rPh>
    <rPh sb="41" eb="43">
      <t>ネンド</t>
    </rPh>
    <phoneticPr fontId="1"/>
  </si>
  <si>
    <t>建設機械の保有　※6</t>
    <phoneticPr fontId="1"/>
  </si>
  <si>
    <t>災害対策業務委託の受託　※8</t>
    <rPh sb="0" eb="2">
      <t>サイガイ</t>
    </rPh>
    <rPh sb="2" eb="4">
      <t>タイサク</t>
    </rPh>
    <rPh sb="4" eb="6">
      <t>ギョウム</t>
    </rPh>
    <rPh sb="6" eb="8">
      <t>イタク</t>
    </rPh>
    <rPh sb="9" eb="11">
      <t>ジュタク</t>
    </rPh>
    <phoneticPr fontId="1"/>
  </si>
  <si>
    <t>被災建築物応急危険度判定士の雇用　※7</t>
    <phoneticPr fontId="1"/>
  </si>
  <si>
    <t>前年度（令和3年度）の水道施設緊急修繕協定締結及び前年度（令和3年度）の活動実績　※8</t>
    <rPh sb="0" eb="3">
      <t>ゼンネンド</t>
    </rPh>
    <rPh sb="4" eb="6">
      <t>レイワ</t>
    </rPh>
    <rPh sb="7" eb="9">
      <t>ネンド</t>
    </rPh>
    <rPh sb="11" eb="13">
      <t>スイドウ</t>
    </rPh>
    <rPh sb="13" eb="15">
      <t>シセツ</t>
    </rPh>
    <rPh sb="25" eb="28">
      <t>ゼンネンド</t>
    </rPh>
    <rPh sb="29" eb="31">
      <t>レイワ</t>
    </rPh>
    <rPh sb="32" eb="34">
      <t>ネンド</t>
    </rPh>
    <phoneticPr fontId="1"/>
  </si>
  <si>
    <t>障害者雇用の有無　※9</t>
    <phoneticPr fontId="1"/>
  </si>
  <si>
    <t>更生保護における就労支援　※10</t>
    <phoneticPr fontId="1"/>
  </si>
  <si>
    <t>環境配慮の取組　※11</t>
    <phoneticPr fontId="1"/>
  </si>
  <si>
    <t>入札参加資格停止措置　※12</t>
    <phoneticPr fontId="1"/>
  </si>
  <si>
    <t>地域精通度・地域貢献度等に関する事項（配点10点）</t>
    <phoneticPr fontId="1"/>
  </si>
  <si>
    <t>公告文のとおり。</t>
    <rPh sb="0" eb="3">
      <t>コウコクブン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</si>
</sst>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79"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1"/>
      <color rgb="FFFF0000"/>
      <name val="ＭＳ Ｐ明朝"/>
      <family val="1"/>
      <charset val="128"/>
    </font>
    <font>
      <sz val="9"/>
      <color theme="1"/>
      <name val="ＭＳ Ｐ明朝"/>
      <family val="1"/>
      <charset val="128"/>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b/>
      <sz val="14"/>
      <color theme="1"/>
      <name val="Meiryo UI"/>
      <family val="3"/>
      <charset val="128"/>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6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147">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179" fontId="18" fillId="10" borderId="0" xfId="0" applyNumberFormat="1" applyFont="1" applyFill="1" applyAlignment="1" applyProtection="1">
      <alignment horizontal="right" vertical="top"/>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97"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00" xfId="0" applyFont="1" applyFill="1" applyBorder="1" applyAlignment="1" applyProtection="1">
      <alignment horizontal="center" vertical="center" shrinkToFit="1"/>
    </xf>
    <xf numFmtId="0" fontId="19" fillId="3" borderId="93" xfId="0" applyFont="1" applyFill="1" applyBorder="1" applyAlignment="1" applyProtection="1">
      <alignment vertical="center"/>
    </xf>
    <xf numFmtId="0" fontId="3" fillId="12" borderId="102" xfId="0" applyFont="1" applyFill="1" applyBorder="1" applyAlignment="1">
      <alignment horizontal="left" vertical="center"/>
    </xf>
    <xf numFmtId="0" fontId="3" fillId="12" borderId="100" xfId="0" applyFont="1" applyFill="1" applyBorder="1" applyAlignment="1">
      <alignment horizontal="left" vertical="center" shrinkToFit="1"/>
    </xf>
    <xf numFmtId="0" fontId="3" fillId="12" borderId="102" xfId="0" applyFont="1" applyFill="1" applyBorder="1" applyAlignment="1">
      <alignment horizontal="left" vertical="center" shrinkToFit="1"/>
    </xf>
    <xf numFmtId="0" fontId="3" fillId="12" borderId="103"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04" xfId="0" applyFont="1" applyFill="1" applyBorder="1"/>
    <xf numFmtId="0" fontId="3" fillId="3" borderId="104"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5" fillId="11" borderId="0" xfId="0" applyFont="1" applyFill="1" applyAlignment="1" applyProtection="1">
      <alignment vertical="center"/>
    </xf>
    <xf numFmtId="0" fontId="15" fillId="11" borderId="0" xfId="0" applyFont="1" applyFill="1" applyAlignment="1" applyProtection="1">
      <alignment wrapTex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7" fillId="11" borderId="0" xfId="0" applyFont="1" applyFill="1" applyProtection="1"/>
    <xf numFmtId="0" fontId="15" fillId="11" borderId="0" xfId="0" applyFont="1" applyFill="1" applyAlignment="1" applyProtection="1">
      <alignmen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2"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178" fontId="18" fillId="0" borderId="74" xfId="0" applyNumberFormat="1" applyFont="1" applyBorder="1" applyAlignment="1" applyProtection="1">
      <alignment horizontal="center" vertical="center"/>
    </xf>
    <xf numFmtId="1" fontId="18" fillId="0" borderId="77" xfId="0" applyNumberFormat="1" applyFont="1" applyBorder="1" applyAlignment="1" applyProtection="1">
      <alignment horizontal="center" vertical="center"/>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0" fontId="38" fillId="11" borderId="0" xfId="2" applyFont="1" applyFill="1" applyAlignment="1">
      <alignment vertical="center"/>
    </xf>
    <xf numFmtId="0" fontId="39" fillId="11" borderId="0" xfId="2" applyFont="1" applyFill="1" applyAlignment="1">
      <alignment vertical="center"/>
    </xf>
    <xf numFmtId="0" fontId="39" fillId="11" borderId="0" xfId="2" applyFont="1" applyFill="1" applyAlignment="1">
      <alignment horizontal="center" vertical="center"/>
    </xf>
    <xf numFmtId="0" fontId="40" fillId="11" borderId="0" xfId="2" applyFont="1" applyFill="1" applyAlignment="1">
      <alignment horizontal="right" vertical="top"/>
    </xf>
    <xf numFmtId="0" fontId="39" fillId="0" borderId="0" xfId="2" applyFont="1" applyAlignment="1">
      <alignment vertical="center"/>
    </xf>
    <xf numFmtId="0" fontId="39" fillId="0" borderId="0" xfId="2" applyFont="1" applyAlignment="1"/>
    <xf numFmtId="0" fontId="41" fillId="11" borderId="0" xfId="2" applyFont="1" applyFill="1" applyAlignment="1">
      <alignment horizontal="left" vertical="center"/>
    </xf>
    <xf numFmtId="0" fontId="42" fillId="16" borderId="22" xfId="2" applyFont="1" applyFill="1" applyBorder="1" applyAlignment="1">
      <alignment horizontal="left" indent="1"/>
    </xf>
    <xf numFmtId="0" fontId="42" fillId="16" borderId="19" xfId="2" applyFont="1" applyFill="1" applyBorder="1" applyAlignment="1">
      <alignment horizontal="right" vertical="top" indent="1"/>
    </xf>
    <xf numFmtId="0" fontId="43"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4" fillId="2" borderId="72" xfId="2" applyFont="1" applyFill="1" applyBorder="1" applyAlignment="1">
      <alignment horizontal="left" vertical="center" indent="1"/>
    </xf>
    <xf numFmtId="0" fontId="44" fillId="2" borderId="71" xfId="2" applyFont="1" applyFill="1" applyBorder="1" applyAlignment="1">
      <alignment horizontal="left" vertical="center"/>
    </xf>
    <xf numFmtId="0" fontId="45" fillId="2" borderId="74" xfId="2" applyFont="1" applyFill="1" applyBorder="1" applyAlignment="1">
      <alignment horizontal="center" vertical="center"/>
    </xf>
    <xf numFmtId="0" fontId="44" fillId="0" borderId="0" xfId="2" applyFont="1" applyAlignment="1">
      <alignment vertical="center"/>
    </xf>
    <xf numFmtId="0" fontId="15" fillId="11" borderId="24" xfId="2" applyFont="1" applyFill="1" applyBorder="1" applyAlignment="1">
      <alignment horizontal="left" vertical="center" indent="1"/>
    </xf>
    <xf numFmtId="0" fontId="44" fillId="11" borderId="87" xfId="2" applyFont="1" applyFill="1" applyBorder="1" applyAlignment="1">
      <alignment horizontal="left" vertical="center" indent="1"/>
    </xf>
    <xf numFmtId="0" fontId="44" fillId="11" borderId="89" xfId="2" applyFont="1" applyFill="1" applyBorder="1" applyAlignment="1">
      <alignment horizontal="left" vertical="center"/>
    </xf>
    <xf numFmtId="0" fontId="45" fillId="11" borderId="92"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1"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4" fillId="0" borderId="87" xfId="2" applyFont="1" applyBorder="1" applyAlignment="1">
      <alignment horizontal="left" vertical="center" indent="1"/>
    </xf>
    <xf numFmtId="0" fontId="44" fillId="0" borderId="89" xfId="2" applyFont="1" applyBorder="1" applyAlignment="1">
      <alignment horizontal="left" vertical="center"/>
    </xf>
    <xf numFmtId="0" fontId="41" fillId="0" borderId="92" xfId="2" applyFont="1" applyBorder="1" applyAlignment="1">
      <alignment horizontal="center" vertical="center"/>
    </xf>
    <xf numFmtId="0" fontId="44" fillId="2" borderId="87" xfId="2" applyFont="1" applyFill="1" applyBorder="1" applyAlignment="1">
      <alignment horizontal="left" vertical="center" indent="1"/>
    </xf>
    <xf numFmtId="0" fontId="44" fillId="2" borderId="89" xfId="2" applyFont="1" applyFill="1" applyBorder="1" applyAlignment="1">
      <alignment horizontal="left" vertical="center"/>
    </xf>
    <xf numFmtId="0" fontId="41" fillId="2" borderId="92" xfId="2" applyFont="1" applyFill="1" applyBorder="1" applyAlignment="1">
      <alignment horizontal="center" vertical="center"/>
    </xf>
    <xf numFmtId="0" fontId="44" fillId="2" borderId="73" xfId="2" applyFont="1" applyFill="1" applyBorder="1" applyAlignment="1">
      <alignment horizontal="left" vertical="center" indent="1"/>
    </xf>
    <xf numFmtId="0" fontId="44" fillId="2" borderId="76" xfId="2" applyFont="1" applyFill="1" applyBorder="1" applyAlignment="1">
      <alignment horizontal="left" vertical="center"/>
    </xf>
    <xf numFmtId="0" fontId="41" fillId="2" borderId="77" xfId="2" applyFont="1" applyFill="1" applyBorder="1" applyAlignment="1">
      <alignment horizontal="center" vertical="center"/>
    </xf>
    <xf numFmtId="0" fontId="39" fillId="0" borderId="0" xfId="2" applyFont="1" applyAlignment="1">
      <alignment horizontal="center" vertical="center"/>
    </xf>
    <xf numFmtId="0" fontId="38" fillId="11" borderId="0" xfId="2" applyFont="1" applyFill="1" applyAlignment="1">
      <alignment horizontal="left" vertical="center"/>
    </xf>
    <xf numFmtId="0" fontId="38" fillId="11" borderId="0" xfId="2" applyFont="1" applyFill="1" applyAlignment="1">
      <alignment horizontal="left" vertical="center" indent="2"/>
    </xf>
    <xf numFmtId="0" fontId="38" fillId="11" borderId="0" xfId="2" applyFont="1" applyFill="1" applyAlignment="1">
      <alignment horizontal="left" vertical="center" indent="1"/>
    </xf>
    <xf numFmtId="0" fontId="38" fillId="11" borderId="0" xfId="2" applyFont="1" applyFill="1" applyAlignment="1">
      <alignment horizontal="center" vertical="center"/>
    </xf>
    <xf numFmtId="0" fontId="40" fillId="11" borderId="0" xfId="2" applyFont="1" applyFill="1" applyAlignment="1">
      <alignment horizontal="center"/>
    </xf>
    <xf numFmtId="0" fontId="15" fillId="11" borderId="0" xfId="0" applyFont="1" applyFill="1" applyAlignment="1" applyProtection="1">
      <alignment horizontal="center" vertical="top" textRotation="255"/>
    </xf>
    <xf numFmtId="0" fontId="41" fillId="11" borderId="0" xfId="2" applyFont="1" applyFill="1" applyBorder="1" applyAlignment="1">
      <alignment horizontal="center" vertical="center"/>
    </xf>
    <xf numFmtId="0" fontId="43" fillId="16" borderId="0" xfId="2" applyFont="1" applyFill="1" applyBorder="1" applyAlignment="1">
      <alignment horizontal="center" vertical="center" textRotation="255" shrinkToFit="1"/>
    </xf>
    <xf numFmtId="0" fontId="45" fillId="2" borderId="0" xfId="2" applyFont="1" applyFill="1" applyBorder="1" applyAlignment="1">
      <alignment horizontal="center" vertical="center"/>
    </xf>
    <xf numFmtId="0" fontId="45" fillId="11" borderId="0" xfId="2" applyFont="1" applyFill="1" applyBorder="1" applyAlignment="1">
      <alignment horizontal="center" vertical="center"/>
    </xf>
    <xf numFmtId="0" fontId="41" fillId="2" borderId="0" xfId="2" applyFont="1" applyFill="1" applyBorder="1" applyAlignment="1">
      <alignment horizontal="center" vertical="center"/>
    </xf>
    <xf numFmtId="0" fontId="41" fillId="0" borderId="0" xfId="2" applyFont="1" applyBorder="1" applyAlignment="1">
      <alignment horizontal="center" vertical="center"/>
    </xf>
    <xf numFmtId="0" fontId="32" fillId="11" borderId="0" xfId="0" applyFont="1" applyFill="1" applyAlignment="1" applyProtection="1">
      <alignment vertical="top" textRotation="255"/>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99" xfId="0" applyFont="1" applyFill="1" applyBorder="1" applyAlignment="1">
      <alignment horizontal="left" vertical="center" indent="1"/>
    </xf>
    <xf numFmtId="0" fontId="3" fillId="12" borderId="123"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99"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7" fillId="0" borderId="0" xfId="0" applyFont="1" applyAlignment="1" applyProtection="1">
      <alignment vertical="center"/>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8" fillId="12" borderId="0" xfId="0" applyFont="1" applyFill="1" applyBorder="1" applyAlignment="1">
      <alignment horizontal="left" vertical="center" indent="1"/>
    </xf>
    <xf numFmtId="0" fontId="49" fillId="12" borderId="134" xfId="0" applyFont="1" applyFill="1" applyBorder="1" applyAlignment="1">
      <alignment horizontal="left" vertical="center" indent="1"/>
    </xf>
    <xf numFmtId="0" fontId="7" fillId="12" borderId="135" xfId="0" applyFont="1" applyFill="1" applyBorder="1" applyAlignment="1">
      <alignment horizontal="left" vertical="center" indent="1"/>
    </xf>
    <xf numFmtId="0" fontId="3" fillId="12" borderId="136" xfId="0" applyFont="1" applyFill="1" applyBorder="1" applyAlignment="1">
      <alignment horizontal="left" vertical="center" indent="1"/>
    </xf>
    <xf numFmtId="0" fontId="49" fillId="12" borderId="137" xfId="0" applyFont="1" applyFill="1" applyBorder="1" applyAlignment="1">
      <alignment horizontal="left" vertical="center" indent="1"/>
    </xf>
    <xf numFmtId="0" fontId="3" fillId="12" borderId="138" xfId="0" applyFont="1" applyFill="1" applyBorder="1" applyAlignment="1">
      <alignment horizontal="left" vertical="center" indent="1"/>
    </xf>
    <xf numFmtId="0" fontId="49" fillId="12" borderId="139" xfId="0" applyFont="1" applyFill="1" applyBorder="1" applyAlignment="1">
      <alignment horizontal="left" vertical="center" indent="1"/>
    </xf>
    <xf numFmtId="0" fontId="7" fillId="12" borderId="140" xfId="0" applyFont="1" applyFill="1" applyBorder="1" applyAlignment="1">
      <alignment horizontal="left" vertical="center" indent="1"/>
    </xf>
    <xf numFmtId="0" fontId="3" fillId="12" borderId="141" xfId="0" applyFont="1" applyFill="1" applyBorder="1" applyAlignment="1">
      <alignment horizontal="left" vertical="center" indent="1"/>
    </xf>
    <xf numFmtId="0" fontId="39" fillId="0" borderId="74" xfId="0" applyFont="1" applyFill="1" applyBorder="1" applyAlignment="1" applyProtection="1">
      <alignment horizontal="center" vertical="center" wrapText="1"/>
    </xf>
    <xf numFmtId="0" fontId="39" fillId="0" borderId="92" xfId="0" applyFont="1" applyFill="1" applyBorder="1" applyAlignment="1" applyProtection="1">
      <alignment horizontal="center" vertical="center" wrapText="1"/>
    </xf>
    <xf numFmtId="0" fontId="39" fillId="0" borderId="77" xfId="0" applyFont="1" applyFill="1" applyBorder="1" applyAlignment="1" applyProtection="1">
      <alignment horizontal="center" vertical="center" wrapText="1"/>
    </xf>
    <xf numFmtId="1" fontId="39" fillId="0" borderId="74" xfId="0" applyNumberFormat="1" applyFont="1" applyFill="1" applyBorder="1" applyAlignment="1" applyProtection="1">
      <alignment horizontal="center" vertical="center"/>
    </xf>
    <xf numFmtId="1" fontId="39" fillId="0" borderId="77" xfId="0" applyNumberFormat="1" applyFont="1" applyFill="1" applyBorder="1" applyAlignment="1" applyProtection="1">
      <alignment horizontal="center" vertical="center"/>
    </xf>
    <xf numFmtId="180" fontId="39" fillId="0" borderId="92" xfId="0" applyNumberFormat="1" applyFont="1" applyFill="1" applyBorder="1" applyAlignment="1" applyProtection="1">
      <alignment horizontal="center" vertical="center"/>
    </xf>
    <xf numFmtId="0" fontId="39" fillId="0" borderId="74" xfId="0" applyFont="1" applyFill="1" applyBorder="1" applyAlignment="1" applyProtection="1">
      <alignment horizontal="center" vertical="center"/>
    </xf>
    <xf numFmtId="0" fontId="39"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0" fillId="0" borderId="0" xfId="0" applyFont="1" applyBorder="1"/>
    <xf numFmtId="0" fontId="50" fillId="0" borderId="0" xfId="0" applyFont="1" applyBorder="1" applyAlignment="1">
      <alignment horizontal="left"/>
    </xf>
    <xf numFmtId="0" fontId="50" fillId="0" borderId="0" xfId="0" applyFont="1" applyBorder="1" applyAlignment="1">
      <alignment horizontal="left" vertical="center" indent="1"/>
    </xf>
    <xf numFmtId="0" fontId="52" fillId="0" borderId="0" xfId="0" applyFont="1" applyBorder="1"/>
    <xf numFmtId="0" fontId="23" fillId="3" borderId="29" xfId="0" applyFont="1" applyFill="1" applyBorder="1" applyAlignment="1">
      <alignment horizontal="left" vertical="center" indent="1"/>
    </xf>
    <xf numFmtId="0" fontId="23" fillId="3" borderId="124"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3" fillId="3" borderId="0" xfId="0" applyFont="1" applyFill="1" applyAlignment="1">
      <alignment horizontal="center" vertical="center"/>
    </xf>
    <xf numFmtId="0" fontId="53" fillId="3" borderId="0" xfId="0" applyFont="1" applyFill="1" applyAlignment="1">
      <alignment vertical="center"/>
    </xf>
    <xf numFmtId="0" fontId="3" fillId="3" borderId="3" xfId="0" applyFont="1" applyFill="1" applyBorder="1" applyAlignment="1">
      <alignment vertical="center"/>
    </xf>
    <xf numFmtId="0" fontId="49" fillId="0" borderId="0" xfId="0" applyFont="1" applyBorder="1"/>
    <xf numFmtId="0" fontId="54" fillId="21" borderId="3" xfId="0" applyFont="1" applyFill="1" applyBorder="1" applyAlignment="1" applyProtection="1">
      <alignment horizontal="left" vertical="center" indent="1"/>
    </xf>
    <xf numFmtId="0" fontId="52" fillId="0" borderId="0" xfId="0" applyFont="1" applyBorder="1" applyAlignment="1">
      <alignment vertical="center"/>
    </xf>
    <xf numFmtId="0" fontId="31" fillId="11" borderId="0" xfId="0" applyFont="1" applyFill="1" applyAlignment="1" applyProtection="1">
      <alignment horizontal="left" vertical="center"/>
    </xf>
    <xf numFmtId="0" fontId="55"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4" fillId="11" borderId="0" xfId="0" applyFont="1" applyFill="1" applyAlignment="1" applyProtection="1">
      <alignment wrapText="1"/>
    </xf>
    <xf numFmtId="0" fontId="56" fillId="11" borderId="0" xfId="0" applyFont="1" applyFill="1" applyAlignment="1" applyProtection="1">
      <alignment horizontal="left" vertical="top"/>
    </xf>
    <xf numFmtId="0" fontId="57" fillId="11" borderId="0" xfId="0" applyFont="1" applyFill="1" applyAlignment="1" applyProtection="1">
      <alignment horizontal="left" vertical="top"/>
    </xf>
    <xf numFmtId="0" fontId="57" fillId="11" borderId="0" xfId="0" applyFont="1" applyFill="1" applyAlignment="1" applyProtection="1">
      <alignment vertical="top"/>
    </xf>
    <xf numFmtId="0" fontId="57" fillId="11" borderId="0" xfId="0" applyFont="1" applyFill="1" applyAlignment="1" applyProtection="1">
      <alignment horizontal="left" vertical="center"/>
    </xf>
    <xf numFmtId="0" fontId="58" fillId="0" borderId="0" xfId="2" applyFont="1" applyAlignment="1">
      <alignment vertical="center"/>
    </xf>
    <xf numFmtId="0" fontId="59" fillId="0" borderId="0" xfId="2" applyFont="1" applyAlignment="1">
      <alignment vertical="center"/>
    </xf>
    <xf numFmtId="0" fontId="59" fillId="11" borderId="0" xfId="2" applyFont="1" applyFill="1" applyAlignment="1">
      <alignment horizontal="left" vertical="center" indent="2"/>
    </xf>
    <xf numFmtId="0" fontId="60" fillId="0" borderId="0" xfId="2" applyFont="1" applyAlignment="1"/>
    <xf numFmtId="0" fontId="61" fillId="16" borderId="3" xfId="2" applyFont="1" applyFill="1" applyBorder="1" applyAlignment="1">
      <alignment horizontal="center" vertical="center" textRotation="255" shrinkToFit="1"/>
    </xf>
    <xf numFmtId="0" fontId="60" fillId="0" borderId="3" xfId="2" applyFont="1" applyBorder="1" applyAlignment="1">
      <alignment vertical="center"/>
    </xf>
    <xf numFmtId="0" fontId="60" fillId="0" borderId="0" xfId="2" applyFont="1" applyAlignment="1">
      <alignment vertical="center"/>
    </xf>
    <xf numFmtId="0" fontId="60" fillId="0" borderId="3" xfId="2" applyFont="1" applyBorder="1" applyAlignment="1">
      <alignment horizontal="right" vertical="center"/>
    </xf>
    <xf numFmtId="0" fontId="62" fillId="0" borderId="20" xfId="2" applyFont="1" applyBorder="1" applyAlignment="1">
      <alignment vertical="center"/>
    </xf>
    <xf numFmtId="0" fontId="60" fillId="0" borderId="21" xfId="2" applyFont="1" applyBorder="1" applyAlignment="1">
      <alignment vertical="center"/>
    </xf>
    <xf numFmtId="0" fontId="60" fillId="0" borderId="6" xfId="2" applyFont="1" applyBorder="1" applyAlignment="1">
      <alignment vertical="center"/>
    </xf>
    <xf numFmtId="0" fontId="60" fillId="0" borderId="108" xfId="2" applyFont="1" applyBorder="1" applyAlignment="1">
      <alignment vertical="center"/>
    </xf>
    <xf numFmtId="0" fontId="60" fillId="0" borderId="109" xfId="2" applyFont="1" applyBorder="1" applyAlignment="1">
      <alignment vertical="center"/>
    </xf>
    <xf numFmtId="0" fontId="60" fillId="0" borderId="110" xfId="2" applyFont="1" applyBorder="1" applyAlignment="1">
      <alignment vertical="center"/>
    </xf>
    <xf numFmtId="0" fontId="60" fillId="0" borderId="111" xfId="2" applyFont="1" applyBorder="1" applyAlignment="1">
      <alignment vertical="center"/>
    </xf>
    <xf numFmtId="0" fontId="60" fillId="0" borderId="112" xfId="2" applyFont="1" applyBorder="1" applyAlignment="1">
      <alignment vertical="center"/>
    </xf>
    <xf numFmtId="0" fontId="60" fillId="0" borderId="113" xfId="2" applyFont="1" applyBorder="1" applyAlignment="1">
      <alignment vertical="center"/>
    </xf>
    <xf numFmtId="0" fontId="60" fillId="0" borderId="114" xfId="2" applyFont="1" applyBorder="1" applyAlignment="1">
      <alignment vertical="center"/>
    </xf>
    <xf numFmtId="0" fontId="60" fillId="0" borderId="115" xfId="2" applyFont="1" applyBorder="1" applyAlignment="1">
      <alignment vertical="center"/>
    </xf>
    <xf numFmtId="0" fontId="60" fillId="0" borderId="116" xfId="2" applyFont="1" applyBorder="1" applyAlignment="1">
      <alignment vertical="center"/>
    </xf>
    <xf numFmtId="0" fontId="60" fillId="0" borderId="19" xfId="2" applyFont="1" applyBorder="1" applyAlignment="1">
      <alignment vertical="center"/>
    </xf>
    <xf numFmtId="0" fontId="60" fillId="0" borderId="13" xfId="2" applyFont="1" applyBorder="1" applyAlignment="1">
      <alignment vertical="center"/>
    </xf>
    <xf numFmtId="0" fontId="55" fillId="11" borderId="0" xfId="0" applyFont="1" applyFill="1" applyAlignment="1" applyProtection="1">
      <alignment horizontal="left" vertical="top"/>
    </xf>
    <xf numFmtId="0" fontId="64" fillId="17" borderId="0" xfId="0" applyFont="1" applyFill="1" applyAlignment="1" applyProtection="1">
      <alignment vertical="center"/>
    </xf>
    <xf numFmtId="0" fontId="52" fillId="10" borderId="0" xfId="0" applyFont="1" applyFill="1" applyAlignment="1" applyProtection="1"/>
    <xf numFmtId="0" fontId="65" fillId="10" borderId="0" xfId="0" applyFont="1" applyFill="1" applyBorder="1" applyAlignment="1">
      <alignment horizontal="center" vertical="center"/>
    </xf>
    <xf numFmtId="0" fontId="52" fillId="10" borderId="0" xfId="0" applyFont="1" applyFill="1" applyAlignment="1" applyProtection="1">
      <alignment vertical="top"/>
    </xf>
    <xf numFmtId="0" fontId="3" fillId="21" borderId="3" xfId="0" applyFont="1" applyFill="1" applyBorder="1"/>
    <xf numFmtId="0" fontId="19" fillId="21" borderId="93" xfId="0" applyFont="1" applyFill="1" applyBorder="1" applyAlignment="1" applyProtection="1">
      <alignment vertical="center"/>
    </xf>
    <xf numFmtId="0" fontId="13" fillId="21" borderId="132" xfId="0" applyFont="1" applyFill="1" applyBorder="1" applyAlignment="1">
      <alignment vertical="center" wrapText="1" shrinkToFit="1"/>
    </xf>
    <xf numFmtId="0" fontId="13" fillId="21" borderId="143"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44"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22" xfId="1" applyFont="1" applyFill="1" applyBorder="1" applyAlignment="1" applyProtection="1">
      <alignment vertical="center"/>
      <protection locked="0"/>
    </xf>
    <xf numFmtId="183" fontId="5" fillId="11" borderId="142" xfId="0" applyNumberFormat="1" applyFont="1" applyFill="1" applyBorder="1" applyAlignment="1">
      <alignment horizontal="center" vertical="center"/>
    </xf>
    <xf numFmtId="38" fontId="35" fillId="11" borderId="145" xfId="1" applyFont="1" applyFill="1" applyBorder="1" applyAlignment="1" applyProtection="1">
      <alignment vertical="center"/>
      <protection locked="0"/>
    </xf>
    <xf numFmtId="0" fontId="3" fillId="11" borderId="142" xfId="0" applyFont="1" applyFill="1" applyBorder="1"/>
    <xf numFmtId="0" fontId="3" fillId="4" borderId="20" xfId="0" applyFont="1" applyFill="1" applyBorder="1" applyAlignment="1">
      <alignment horizontal="center" vertical="center"/>
    </xf>
    <xf numFmtId="0" fontId="3" fillId="12" borderId="148" xfId="0" applyFont="1" applyFill="1" applyBorder="1" applyAlignment="1">
      <alignment horizontal="center" vertical="center"/>
    </xf>
    <xf numFmtId="176" fontId="5" fillId="7" borderId="146" xfId="0" applyNumberFormat="1" applyFont="1" applyFill="1" applyBorder="1" applyAlignment="1">
      <alignment vertical="center"/>
    </xf>
    <xf numFmtId="0" fontId="3" fillId="7" borderId="146" xfId="0" applyFont="1" applyFill="1" applyBorder="1"/>
    <xf numFmtId="0" fontId="25" fillId="2" borderId="52" xfId="0" applyFont="1" applyFill="1" applyBorder="1" applyAlignment="1">
      <alignment horizontal="center" vertical="center" shrinkToFit="1"/>
    </xf>
    <xf numFmtId="0" fontId="23" fillId="2" borderId="98"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25"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26" xfId="0" applyFont="1" applyFill="1" applyBorder="1" applyAlignment="1">
      <alignment horizontal="left" vertical="center" indent="1"/>
    </xf>
    <xf numFmtId="0" fontId="19" fillId="2" borderId="142"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184" fontId="15" fillId="0" borderId="0" xfId="0" quotePrefix="1" applyNumberFormat="1" applyFont="1" applyFill="1" applyAlignment="1" applyProtection="1">
      <alignment horizontal="center" vertical="center"/>
    </xf>
    <xf numFmtId="0" fontId="49" fillId="12" borderId="135" xfId="0" applyFont="1" applyFill="1" applyBorder="1" applyAlignment="1">
      <alignment horizontal="left" vertical="center" indent="1"/>
    </xf>
    <xf numFmtId="0" fontId="3" fillId="12" borderId="135" xfId="0" applyFont="1" applyFill="1" applyBorder="1" applyAlignment="1">
      <alignment horizontal="left" vertical="center" indent="1"/>
    </xf>
    <xf numFmtId="0" fontId="49" fillId="12" borderId="0" xfId="0" applyFont="1" applyFill="1" applyBorder="1" applyAlignment="1">
      <alignment horizontal="left" vertical="center" indent="1"/>
    </xf>
    <xf numFmtId="0" fontId="39" fillId="11" borderId="0" xfId="0" applyFont="1" applyFill="1" applyAlignment="1" applyProtection="1">
      <alignment horizontal="left" vertical="top"/>
    </xf>
    <xf numFmtId="179" fontId="18" fillId="0" borderId="0" xfId="0" applyNumberFormat="1" applyFont="1" applyFill="1" applyAlignment="1" applyProtection="1">
      <alignment horizontal="right" vertical="top"/>
    </xf>
    <xf numFmtId="0" fontId="68"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69"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179" fontId="66" fillId="10" borderId="0" xfId="0" applyNumberFormat="1" applyFont="1" applyFill="1" applyAlignment="1" applyProtection="1">
      <alignment horizontal="right" vertical="top"/>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5" fillId="0" borderId="0" xfId="0" applyFont="1" applyAlignment="1" applyProtection="1"/>
    <xf numFmtId="0" fontId="67" fillId="0" borderId="0" xfId="0" applyFont="1" applyProtection="1"/>
    <xf numFmtId="0" fontId="75" fillId="11" borderId="0" xfId="0" applyFont="1" applyFill="1" applyBorder="1" applyAlignment="1" applyProtection="1">
      <alignment horizontal="center" vertical="center"/>
    </xf>
    <xf numFmtId="0" fontId="75" fillId="11" borderId="0" xfId="0" applyFont="1" applyFill="1" applyBorder="1" applyAlignment="1" applyProtection="1">
      <alignment horizontal="left" vertical="center"/>
    </xf>
    <xf numFmtId="0" fontId="75" fillId="0" borderId="0" xfId="0" applyFont="1" applyProtection="1"/>
    <xf numFmtId="0" fontId="71" fillId="0" borderId="0" xfId="0" applyFont="1" applyAlignment="1" applyProtection="1">
      <alignment horizontal="center" vertical="center"/>
    </xf>
    <xf numFmtId="0" fontId="74" fillId="0" borderId="0" xfId="0" applyFont="1" applyAlignment="1" applyProtection="1">
      <alignment horizontal="center" vertical="center"/>
    </xf>
    <xf numFmtId="0" fontId="73"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76" fillId="0" borderId="0" xfId="0" applyFont="1" applyAlignment="1" applyProtection="1">
      <alignment horizontal="center" vertical="center"/>
    </xf>
    <xf numFmtId="0" fontId="77" fillId="0" borderId="0" xfId="0" applyFont="1" applyAlignment="1" applyProtection="1">
      <alignment horizontal="center" vertical="center"/>
    </xf>
    <xf numFmtId="0" fontId="72" fillId="0" borderId="0" xfId="0" applyFont="1" applyAlignment="1" applyProtection="1">
      <alignment horizontal="center" vertical="center" wrapText="1"/>
    </xf>
    <xf numFmtId="0" fontId="78" fillId="0" borderId="0" xfId="0" applyFont="1" applyAlignment="1" applyProtection="1">
      <alignment vertical="center"/>
    </xf>
    <xf numFmtId="0" fontId="10" fillId="0" borderId="0" xfId="0" applyFont="1" applyAlignment="1">
      <alignment horizontal="left" wrapText="1" indent="1"/>
    </xf>
    <xf numFmtId="0" fontId="18" fillId="2" borderId="3" xfId="0" applyFont="1" applyFill="1" applyBorder="1" applyAlignment="1" applyProtection="1">
      <alignment horizontal="center" vertical="center"/>
    </xf>
    <xf numFmtId="0" fontId="39" fillId="0" borderId="0" xfId="0" applyFont="1" applyFill="1" applyProtection="1"/>
    <xf numFmtId="0" fontId="18" fillId="0" borderId="0" xfId="0" applyFont="1" applyFill="1" applyProtection="1"/>
    <xf numFmtId="0" fontId="18" fillId="0" borderId="0" xfId="0" applyFont="1" applyFill="1" applyBorder="1" applyAlignment="1" applyProtection="1">
      <alignment horizontal="center" vertical="center"/>
    </xf>
    <xf numFmtId="0" fontId="44" fillId="11" borderId="73" xfId="2" applyFont="1" applyFill="1" applyBorder="1" applyAlignment="1">
      <alignment horizontal="left" vertical="center" indent="1"/>
    </xf>
    <xf numFmtId="0" fontId="44" fillId="11" borderId="76" xfId="2" applyFont="1" applyFill="1" applyBorder="1" applyAlignment="1">
      <alignment horizontal="left" vertical="center"/>
    </xf>
    <xf numFmtId="0" fontId="45" fillId="11" borderId="77" xfId="2" applyFont="1" applyFill="1" applyBorder="1" applyAlignment="1">
      <alignment horizontal="center" vertical="center"/>
    </xf>
    <xf numFmtId="0" fontId="15" fillId="11" borderId="0" xfId="0" applyFont="1" applyFill="1" applyAlignment="1" applyProtection="1">
      <alignment horizontal="left" vertical="center" indent="1"/>
    </xf>
    <xf numFmtId="0" fontId="15" fillId="11" borderId="0" xfId="0" applyFont="1" applyFill="1" applyAlignment="1" applyProtection="1">
      <alignment horizontal="center" vertical="center"/>
    </xf>
    <xf numFmtId="0" fontId="51" fillId="11" borderId="3" xfId="0" applyFont="1" applyFill="1" applyBorder="1" applyAlignment="1" applyProtection="1">
      <alignment horizontal="left" vertical="center" indent="1"/>
    </xf>
    <xf numFmtId="184" fontId="15" fillId="0" borderId="0" xfId="0" quotePrefix="1" applyNumberFormat="1" applyFont="1" applyFill="1" applyAlignment="1" applyProtection="1">
      <alignment horizontal="center" vertical="top"/>
    </xf>
    <xf numFmtId="0" fontId="50" fillId="0" borderId="0" xfId="0" applyFont="1" applyBorder="1" applyAlignment="1">
      <alignment horizontal="center" vertical="center"/>
    </xf>
    <xf numFmtId="0" fontId="51" fillId="11" borderId="0" xfId="0" applyFont="1" applyFill="1" applyBorder="1" applyAlignment="1" applyProtection="1">
      <alignment horizontal="left" vertical="center" indent="1"/>
    </xf>
    <xf numFmtId="0" fontId="54" fillId="21" borderId="0" xfId="0" applyFont="1" applyFill="1" applyBorder="1" applyAlignment="1" applyProtection="1">
      <alignment horizontal="left" vertical="center" indent="1"/>
    </xf>
    <xf numFmtId="0" fontId="51" fillId="0" borderId="0" xfId="0" applyFont="1" applyBorder="1"/>
    <xf numFmtId="0" fontId="51" fillId="0" borderId="0" xfId="0" applyFont="1" applyBorder="1" applyAlignment="1">
      <alignment horizontal="left" vertical="center"/>
    </xf>
    <xf numFmtId="0" fontId="18" fillId="11" borderId="0" xfId="0" applyFont="1" applyFill="1" applyBorder="1" applyAlignment="1" applyProtection="1">
      <alignment horizontal="left" vertical="top" wrapText="1"/>
    </xf>
    <xf numFmtId="184" fontId="18" fillId="11" borderId="0" xfId="0" applyNumberFormat="1" applyFont="1" applyFill="1" applyAlignment="1" applyProtection="1">
      <alignment horizontal="right"/>
    </xf>
    <xf numFmtId="0" fontId="18" fillId="11" borderId="0" xfId="0" applyFont="1" applyFill="1" applyAlignment="1" applyProtection="1"/>
    <xf numFmtId="184" fontId="18" fillId="11" borderId="0" xfId="0" applyNumberFormat="1" applyFont="1" applyFill="1" applyAlignment="1" applyProtection="1">
      <alignment horizontal="right" wrapText="1"/>
    </xf>
    <xf numFmtId="0" fontId="18" fillId="11" borderId="0" xfId="0" applyFont="1" applyFill="1" applyBorder="1" applyAlignment="1" applyProtection="1">
      <alignment horizontal="left" wrapText="1"/>
    </xf>
    <xf numFmtId="0" fontId="0" fillId="0" borderId="0" xfId="0" applyAlignment="1">
      <alignment vertical="top" wrapText="1"/>
    </xf>
    <xf numFmtId="0" fontId="18" fillId="10" borderId="92" xfId="0" applyFont="1" applyFill="1" applyBorder="1" applyAlignment="1" applyProtection="1">
      <alignment horizontal="center" vertical="center"/>
    </xf>
    <xf numFmtId="179" fontId="39" fillId="0" borderId="0" xfId="0" applyNumberFormat="1" applyFont="1" applyFill="1" applyAlignment="1" applyProtection="1">
      <alignment horizontal="right" vertical="top"/>
    </xf>
    <xf numFmtId="178" fontId="39" fillId="0" borderId="77" xfId="0" applyNumberFormat="1" applyFont="1" applyFill="1" applyBorder="1" applyAlignment="1" applyProtection="1">
      <alignment horizontal="center" vertical="center"/>
    </xf>
    <xf numFmtId="0" fontId="39" fillId="0" borderId="92" xfId="0" applyFont="1" applyFill="1" applyBorder="1" applyAlignment="1" applyProtection="1">
      <alignment horizontal="center" vertical="center"/>
    </xf>
    <xf numFmtId="1" fontId="39" fillId="0" borderId="92" xfId="0" applyNumberFormat="1" applyFont="1" applyFill="1" applyBorder="1" applyAlignment="1" applyProtection="1">
      <alignment horizontal="center" vertical="center"/>
    </xf>
    <xf numFmtId="179" fontId="39" fillId="0" borderId="0" xfId="0" applyNumberFormat="1" applyFont="1" applyFill="1" applyAlignment="1" applyProtection="1">
      <alignment horizontal="right" vertical="top" wrapText="1"/>
    </xf>
    <xf numFmtId="0" fontId="3" fillId="3" borderId="131" xfId="0" applyFont="1" applyFill="1" applyBorder="1" applyAlignment="1">
      <alignment horizontal="left" vertical="center"/>
    </xf>
    <xf numFmtId="0" fontId="3" fillId="3" borderId="132" xfId="0" applyFont="1" applyFill="1" applyBorder="1" applyAlignment="1">
      <alignment horizontal="left" vertical="center"/>
    </xf>
    <xf numFmtId="0" fontId="3" fillId="3" borderId="133"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55"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3" borderId="77" xfId="0" applyFont="1" applyFill="1" applyBorder="1" applyAlignment="1">
      <alignment horizontal="left" vertical="center" indent="1"/>
    </xf>
    <xf numFmtId="0" fontId="3" fillId="3" borderId="127" xfId="0" applyFont="1" applyFill="1" applyBorder="1" applyAlignment="1">
      <alignment horizontal="left" vertical="center" inden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24" xfId="0" applyFont="1" applyFill="1" applyBorder="1" applyAlignment="1">
      <alignment horizontal="left" vertical="center" inden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Fill="1" applyBorder="1" applyAlignment="1">
      <alignment horizontal="left" vertical="top" wrapText="1" indent="1"/>
    </xf>
    <xf numFmtId="176" fontId="10" fillId="0" borderId="12" xfId="0" applyNumberFormat="1" applyFont="1" applyFill="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12" borderId="148" xfId="0" applyFont="1" applyFill="1" applyBorder="1" applyAlignment="1">
      <alignment horizontal="center" vertical="center"/>
    </xf>
    <xf numFmtId="0" fontId="19" fillId="3" borderId="100" xfId="0" applyFont="1" applyFill="1" applyBorder="1" applyAlignment="1" applyProtection="1">
      <alignment horizontal="right" vertical="center"/>
    </xf>
    <xf numFmtId="0" fontId="19" fillId="3" borderId="101" xfId="0" applyFont="1" applyFill="1" applyBorder="1" applyAlignment="1" applyProtection="1">
      <alignment horizontal="right" vertical="center"/>
    </xf>
    <xf numFmtId="0" fontId="3" fillId="12" borderId="131" xfId="0" applyFont="1" applyFill="1" applyBorder="1" applyAlignment="1">
      <alignment horizontal="center" vertical="center"/>
    </xf>
    <xf numFmtId="0" fontId="3" fillId="12" borderId="149" xfId="0" applyFont="1" applyFill="1" applyBorder="1" applyAlignment="1">
      <alignment horizontal="center" vertical="center"/>
    </xf>
    <xf numFmtId="0" fontId="3" fillId="3" borderId="3" xfId="0" applyFont="1" applyFill="1" applyBorder="1" applyAlignment="1">
      <alignment horizont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28" xfId="0" applyFont="1" applyFill="1" applyBorder="1" applyAlignment="1">
      <alignment horizontal="center" vertical="center" wrapText="1" shrinkToFit="1"/>
    </xf>
    <xf numFmtId="0" fontId="13" fillId="21" borderId="129" xfId="0" applyFont="1" applyFill="1" applyBorder="1" applyAlignment="1">
      <alignment horizontal="center" vertical="center" wrapText="1" shrinkToFit="1"/>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27" xfId="0" applyFont="1" applyFill="1" applyBorder="1" applyAlignment="1">
      <alignment horizontal="center" vertical="center"/>
    </xf>
    <xf numFmtId="0" fontId="3" fillId="4" borderId="52" xfId="0" applyFont="1" applyFill="1" applyBorder="1" applyAlignment="1">
      <alignment horizontal="center" vertical="center"/>
    </xf>
    <xf numFmtId="0" fontId="5" fillId="7" borderId="150" xfId="0" applyFont="1" applyFill="1" applyBorder="1" applyAlignment="1" applyProtection="1">
      <alignment horizontal="center" vertical="center"/>
      <protection locked="0"/>
    </xf>
    <xf numFmtId="0" fontId="5" fillId="7" borderId="152" xfId="0" applyFont="1" applyFill="1" applyBorder="1" applyAlignment="1" applyProtection="1">
      <alignment horizontal="center" vertical="center"/>
      <protection locked="0"/>
    </xf>
    <xf numFmtId="0" fontId="5" fillId="7" borderId="151" xfId="0" applyFont="1" applyFill="1" applyBorder="1" applyAlignment="1" applyProtection="1">
      <alignment horizontal="center" vertical="center"/>
      <protection locked="0"/>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0" fontId="3" fillId="3" borderId="11" xfId="0" applyFont="1" applyFill="1" applyBorder="1" applyAlignment="1">
      <alignment horizontal="left" vertical="center" indent="1"/>
    </xf>
    <xf numFmtId="0" fontId="3" fillId="3" borderId="98" xfId="0" applyFont="1" applyFill="1" applyBorder="1" applyAlignment="1">
      <alignment horizontal="left" vertical="center" indent="1"/>
    </xf>
    <xf numFmtId="0" fontId="3" fillId="3" borderId="14"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0" fontId="3" fillId="3" borderId="6" xfId="0" applyFont="1" applyFill="1" applyBorder="1" applyAlignment="1">
      <alignment horizontal="left" vertical="center"/>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5" fillId="7" borderId="150" xfId="0" applyFont="1" applyFill="1" applyBorder="1" applyAlignment="1">
      <alignment horizontal="center" vertical="center"/>
    </xf>
    <xf numFmtId="0" fontId="5" fillId="7" borderId="151" xfId="0" applyFont="1" applyFill="1" applyBorder="1" applyAlignment="1">
      <alignment horizontal="center" vertical="center"/>
    </xf>
    <xf numFmtId="0" fontId="3" fillId="4" borderId="99"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47"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53"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54"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177" fontId="26" fillId="3" borderId="0" xfId="0" applyNumberFormat="1" applyFont="1" applyFill="1" applyBorder="1" applyAlignment="1">
      <alignment horizontal="center" vertical="center"/>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47" xfId="0" applyFont="1" applyFill="1" applyBorder="1" applyAlignment="1">
      <alignment horizontal="left" vertical="center" shrinkToFit="1"/>
    </xf>
    <xf numFmtId="0" fontId="3" fillId="4" borderId="36" xfId="0" applyFont="1" applyFill="1" applyBorder="1" applyAlignment="1">
      <alignment horizontal="center" vertic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99"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0" fillId="0" borderId="14" xfId="0" applyBorder="1" applyAlignment="1">
      <alignment horizontal="center" vertical="center" wrapText="1"/>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19" fillId="3" borderId="100" xfId="0" applyFont="1" applyFill="1" applyBorder="1" applyAlignment="1" applyProtection="1">
      <alignment horizontal="center" vertical="center"/>
    </xf>
    <xf numFmtId="0" fontId="19" fillId="3" borderId="101" xfId="0" applyFont="1" applyFill="1" applyBorder="1" applyAlignment="1" applyProtection="1">
      <alignment horizontal="center" vertical="center"/>
    </xf>
    <xf numFmtId="0" fontId="19" fillId="21" borderId="100" xfId="0" applyFont="1" applyFill="1" applyBorder="1" applyAlignment="1" applyProtection="1">
      <alignment horizontal="right" vertical="center" shrinkToFit="1"/>
    </xf>
    <xf numFmtId="0" fontId="19" fillId="21" borderId="101" xfId="0" applyFont="1" applyFill="1" applyBorder="1" applyAlignment="1" applyProtection="1">
      <alignment horizontal="right" vertical="center" shrinkToFit="1"/>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3" borderId="6" xfId="0" applyFont="1" applyFill="1" applyBorder="1" applyAlignment="1">
      <alignment horizontal="left" vertical="center"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8" fillId="10" borderId="0" xfId="0" applyFont="1" applyFill="1" applyAlignment="1" applyProtection="1">
      <alignment vertical="top" wrapText="1"/>
    </xf>
    <xf numFmtId="0" fontId="0" fillId="10" borderId="0" xfId="0" applyFill="1" applyAlignment="1">
      <alignment vertical="top" wrapText="1"/>
    </xf>
    <xf numFmtId="0" fontId="18" fillId="11" borderId="0" xfId="0" applyFont="1" applyFill="1" applyAlignment="1" applyProtection="1">
      <alignment wrapText="1"/>
    </xf>
    <xf numFmtId="0" fontId="39" fillId="11" borderId="0" xfId="0" applyFont="1" applyFill="1" applyAlignment="1" applyProtection="1">
      <alignment horizontal="left" vertical="top" wrapText="1"/>
    </xf>
    <xf numFmtId="0" fontId="0" fillId="0" borderId="0" xfId="0" applyAlignment="1">
      <alignment horizontal="left" vertical="top"/>
    </xf>
    <xf numFmtId="0" fontId="18" fillId="11" borderId="0" xfId="0" applyFont="1" applyFill="1" applyAlignment="1" applyProtection="1">
      <alignment horizontal="left" vertical="center" wrapText="1"/>
    </xf>
    <xf numFmtId="0" fontId="39" fillId="0" borderId="3" xfId="0" applyFont="1" applyFill="1" applyBorder="1" applyAlignment="1" applyProtection="1">
      <alignment horizontal="left" vertical="center" wrapText="1"/>
    </xf>
    <xf numFmtId="0" fontId="39" fillId="0" borderId="74" xfId="0" applyFont="1" applyFill="1" applyBorder="1" applyAlignment="1" applyProtection="1">
      <alignment horizontal="left" vertical="center" wrapText="1" indent="1"/>
    </xf>
    <xf numFmtId="1" fontId="39" fillId="0" borderId="3" xfId="0" applyNumberFormat="1" applyFont="1" applyFill="1" applyBorder="1" applyAlignment="1" applyProtection="1">
      <alignment horizontal="center" vertical="center"/>
    </xf>
    <xf numFmtId="0" fontId="39" fillId="0" borderId="77" xfId="0" applyFont="1" applyFill="1" applyBorder="1" applyAlignment="1" applyProtection="1">
      <alignment horizontal="left" vertical="center" wrapText="1" indent="1"/>
    </xf>
    <xf numFmtId="0" fontId="39" fillId="0" borderId="0" xfId="0" applyFont="1" applyFill="1" applyAlignment="1" applyProtection="1">
      <alignment horizontal="left" vertical="top" wrapText="1"/>
    </xf>
    <xf numFmtId="0" fontId="18" fillId="10" borderId="0" xfId="0" applyFont="1" applyFill="1" applyBorder="1" applyAlignment="1" applyProtection="1">
      <alignment horizontal="left" vertical="top" wrapText="1"/>
    </xf>
    <xf numFmtId="0" fontId="18" fillId="2" borderId="20" xfId="0" applyFont="1" applyFill="1" applyBorder="1" applyAlignment="1" applyProtection="1">
      <alignment horizontal="center" vertical="center"/>
    </xf>
    <xf numFmtId="0" fontId="18" fillId="2" borderId="21" xfId="0" applyFont="1" applyFill="1" applyBorder="1" applyAlignment="1" applyProtection="1">
      <alignment horizontal="center" vertical="center"/>
    </xf>
    <xf numFmtId="0" fontId="0" fillId="0" borderId="6" xfId="0" applyBorder="1" applyAlignment="1"/>
    <xf numFmtId="0" fontId="18" fillId="11" borderId="0" xfId="0" applyFont="1" applyFill="1" applyAlignment="1" applyProtection="1">
      <alignment vertical="top" wrapText="1"/>
    </xf>
    <xf numFmtId="0" fontId="0" fillId="0" borderId="0" xfId="0" applyAlignment="1">
      <alignment vertical="top" wrapText="1"/>
    </xf>
    <xf numFmtId="0" fontId="18" fillId="0" borderId="73" xfId="0" applyFont="1" applyBorder="1" applyAlignment="1" applyProtection="1">
      <alignment horizontal="left" vertical="center" indent="1"/>
    </xf>
    <xf numFmtId="0" fontId="18" fillId="0" borderId="76" xfId="0" applyFont="1" applyBorder="1" applyAlignment="1" applyProtection="1">
      <alignment horizontal="left" vertical="center" indent="1"/>
    </xf>
    <xf numFmtId="0" fontId="18" fillId="0" borderId="72"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39" fillId="10" borderId="3" xfId="0" applyFont="1" applyFill="1" applyBorder="1" applyAlignment="1" applyProtection="1">
      <alignment horizontal="left" vertical="center" wrapText="1"/>
    </xf>
    <xf numFmtId="0" fontId="70" fillId="10" borderId="3" xfId="0" applyFont="1" applyFill="1" applyBorder="1" applyAlignment="1">
      <alignment wrapText="1"/>
    </xf>
    <xf numFmtId="0" fontId="39" fillId="0" borderId="3" xfId="0" applyFont="1" applyBorder="1" applyAlignment="1" applyProtection="1">
      <alignment horizontal="left" vertical="center" wrapText="1"/>
    </xf>
    <xf numFmtId="0" fontId="70" fillId="0" borderId="3" xfId="0" applyFont="1" applyBorder="1" applyAlignment="1">
      <alignment wrapText="1"/>
    </xf>
    <xf numFmtId="183" fontId="18" fillId="0" borderId="7" xfId="0" applyNumberFormat="1" applyFont="1" applyBorder="1" applyAlignment="1" applyProtection="1">
      <alignment horizontal="center" vertical="center"/>
    </xf>
    <xf numFmtId="183" fontId="18" fillId="0" borderId="14" xfId="0" applyNumberFormat="1" applyFont="1" applyBorder="1" applyAlignment="1" applyProtection="1">
      <alignment horizontal="center" vertical="center"/>
    </xf>
    <xf numFmtId="0" fontId="0" fillId="0" borderId="3" xfId="0" applyBorder="1" applyAlignment="1">
      <alignment wrapText="1"/>
    </xf>
    <xf numFmtId="0" fontId="39" fillId="0" borderId="72" xfId="0" applyFont="1" applyBorder="1" applyAlignment="1" applyProtection="1">
      <alignment horizontal="left" vertical="center" indent="1"/>
    </xf>
    <xf numFmtId="0" fontId="39" fillId="0" borderId="71" xfId="0" applyFont="1" applyBorder="1" applyAlignment="1" applyProtection="1">
      <alignment horizontal="left" vertical="center" indent="1"/>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wrapText="1"/>
    </xf>
    <xf numFmtId="0" fontId="18" fillId="11" borderId="0" xfId="0" applyFont="1" applyFill="1" applyAlignment="1" applyProtection="1">
      <alignment horizontal="left" vertical="top"/>
    </xf>
    <xf numFmtId="0" fontId="18" fillId="0" borderId="3" xfId="0" applyFont="1" applyBorder="1" applyAlignment="1" applyProtection="1">
      <alignment horizontal="center" vertical="center"/>
    </xf>
    <xf numFmtId="0" fontId="0" fillId="0" borderId="6" xfId="0" applyBorder="1" applyAlignment="1">
      <alignment horizontal="center" vertical="center"/>
    </xf>
    <xf numFmtId="0" fontId="18" fillId="10" borderId="87" xfId="0" applyFont="1" applyFill="1" applyBorder="1" applyAlignment="1" applyProtection="1">
      <alignment horizontal="left" vertical="center" indent="1"/>
    </xf>
    <xf numFmtId="0" fontId="0" fillId="0" borderId="89" xfId="0" applyBorder="1" applyAlignment="1">
      <alignment horizontal="left" vertical="center" indent="1"/>
    </xf>
    <xf numFmtId="0" fontId="18" fillId="2" borderId="3" xfId="0" applyFont="1" applyFill="1" applyBorder="1" applyAlignment="1" applyProtection="1">
      <alignment horizontal="center" vertical="center"/>
    </xf>
    <xf numFmtId="0" fontId="18" fillId="10" borderId="22"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indent="1"/>
    </xf>
    <xf numFmtId="0" fontId="18" fillId="10" borderId="70"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18" fillId="10" borderId="7"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18" fillId="10" borderId="73" xfId="0" applyFont="1" applyFill="1" applyBorder="1" applyAlignment="1" applyProtection="1">
      <alignment horizontal="left" vertical="center" indent="1"/>
    </xf>
    <xf numFmtId="0" fontId="18" fillId="10" borderId="78"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0" fontId="39" fillId="0" borderId="22" xfId="0" applyFont="1" applyBorder="1" applyAlignment="1" applyProtection="1">
      <alignment vertical="center" wrapText="1"/>
    </xf>
    <xf numFmtId="0" fontId="70" fillId="0" borderId="10" xfId="0" applyFont="1" applyBorder="1" applyAlignment="1">
      <alignment vertical="center" wrapText="1"/>
    </xf>
    <xf numFmtId="0" fontId="70" fillId="0" borderId="19" xfId="0" applyFont="1" applyBorder="1" applyAlignment="1">
      <alignment vertical="center" wrapText="1"/>
    </xf>
    <xf numFmtId="0" fontId="70" fillId="0" borderId="23" xfId="0" applyFont="1" applyBorder="1" applyAlignment="1">
      <alignment vertical="center" wrapText="1"/>
    </xf>
    <xf numFmtId="0" fontId="70" fillId="0" borderId="18" xfId="0" applyFont="1" applyBorder="1" applyAlignment="1">
      <alignment vertical="center" wrapText="1"/>
    </xf>
    <xf numFmtId="0" fontId="70" fillId="0" borderId="17" xfId="0" applyFont="1" applyBorder="1" applyAlignment="1">
      <alignment vertical="center" wrapText="1"/>
    </xf>
    <xf numFmtId="0" fontId="18" fillId="0" borderId="3" xfId="0" applyFont="1" applyBorder="1" applyAlignment="1" applyProtection="1">
      <alignment horizontal="left" vertical="center" wrapText="1"/>
    </xf>
    <xf numFmtId="0" fontId="18" fillId="0" borderId="22" xfId="0" applyFont="1" applyBorder="1" applyAlignment="1" applyProtection="1">
      <alignment vertical="center" wrapText="1"/>
    </xf>
    <xf numFmtId="0" fontId="0" fillId="0" borderId="10" xfId="0" applyBorder="1" applyAlignment="1">
      <alignment vertical="center" wrapText="1"/>
    </xf>
    <xf numFmtId="0" fontId="0" fillId="0" borderId="19" xfId="0" applyBorder="1" applyAlignment="1">
      <alignment vertical="center" wrapText="1"/>
    </xf>
    <xf numFmtId="0" fontId="0" fillId="0" borderId="23" xfId="0"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39" fillId="0" borderId="73" xfId="0" applyFont="1" applyBorder="1" applyAlignment="1" applyProtection="1">
      <alignment horizontal="left" vertical="center" indent="1"/>
    </xf>
    <xf numFmtId="0" fontId="39" fillId="0" borderId="76" xfId="0" applyFont="1" applyBorder="1" applyAlignment="1" applyProtection="1">
      <alignment horizontal="left" vertical="center" indent="1"/>
    </xf>
    <xf numFmtId="0" fontId="18" fillId="11" borderId="0" xfId="0" applyFont="1" applyFill="1" applyBorder="1" applyAlignment="1" applyProtection="1">
      <alignment horizontal="left"/>
    </xf>
    <xf numFmtId="0" fontId="18" fillId="10" borderId="11" xfId="0" applyFont="1" applyFill="1" applyBorder="1" applyAlignment="1" applyProtection="1">
      <alignment horizontal="center" vertical="center"/>
    </xf>
    <xf numFmtId="0" fontId="39" fillId="0" borderId="3"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39" fillId="0" borderId="87" xfId="0" applyFont="1" applyBorder="1" applyAlignment="1" applyProtection="1">
      <alignment horizontal="left" vertical="center" indent="1"/>
    </xf>
    <xf numFmtId="0" fontId="39" fillId="0" borderId="89" xfId="0" applyFont="1" applyBorder="1" applyAlignment="1" applyProtection="1">
      <alignment horizontal="left" vertical="center" indent="1"/>
    </xf>
    <xf numFmtId="0" fontId="39" fillId="0" borderId="72" xfId="0" applyFont="1" applyFill="1" applyBorder="1" applyAlignment="1" applyProtection="1">
      <alignment horizontal="left" vertical="center" wrapText="1" indent="1"/>
    </xf>
    <xf numFmtId="0" fontId="70" fillId="0" borderId="70" xfId="0" applyFont="1" applyFill="1" applyBorder="1" applyAlignment="1">
      <alignment horizontal="left" vertical="center" wrapText="1" indent="1"/>
    </xf>
    <xf numFmtId="0" fontId="70" fillId="0" borderId="71" xfId="0" applyFont="1" applyFill="1" applyBorder="1" applyAlignment="1">
      <alignment horizontal="left" vertical="center" wrapText="1" indent="1"/>
    </xf>
    <xf numFmtId="0" fontId="39" fillId="0" borderId="87" xfId="0" applyFont="1" applyFill="1" applyBorder="1" applyAlignment="1" applyProtection="1">
      <alignment horizontal="left" vertical="center" wrapText="1" indent="1"/>
    </xf>
    <xf numFmtId="0" fontId="70" fillId="0" borderId="88" xfId="0" applyFont="1" applyFill="1" applyBorder="1" applyAlignment="1">
      <alignment horizontal="left" vertical="center" wrapText="1" indent="1"/>
    </xf>
    <xf numFmtId="0" fontId="70" fillId="0" borderId="89" xfId="0" applyFont="1" applyFill="1" applyBorder="1" applyAlignment="1">
      <alignment horizontal="left" vertical="center" wrapText="1" indent="1"/>
    </xf>
    <xf numFmtId="0" fontId="39" fillId="0" borderId="73" xfId="0" applyFont="1" applyFill="1" applyBorder="1" applyAlignment="1" applyProtection="1">
      <alignment horizontal="left" vertical="center" wrapText="1" indent="1"/>
    </xf>
    <xf numFmtId="0" fontId="70" fillId="0" borderId="78" xfId="0" applyFont="1" applyFill="1" applyBorder="1" applyAlignment="1">
      <alignment horizontal="left" vertical="center" wrapText="1" indent="1"/>
    </xf>
    <xf numFmtId="0" fontId="70" fillId="0" borderId="76" xfId="0" applyFont="1" applyFill="1" applyBorder="1" applyAlignment="1">
      <alignment horizontal="left" vertical="center" wrapText="1" indent="1"/>
    </xf>
    <xf numFmtId="0" fontId="18" fillId="0" borderId="131" xfId="0" applyFont="1" applyBorder="1" applyAlignment="1" applyProtection="1">
      <alignment horizontal="left" vertical="center" wrapText="1" indent="1"/>
    </xf>
    <xf numFmtId="0" fontId="18" fillId="0" borderId="132" xfId="0" applyFont="1" applyBorder="1" applyAlignment="1" applyProtection="1">
      <alignment horizontal="left" vertical="center" wrapText="1" indent="1"/>
    </xf>
    <xf numFmtId="0" fontId="18" fillId="0" borderId="149" xfId="0" applyFont="1" applyBorder="1" applyAlignment="1" applyProtection="1">
      <alignment horizontal="left" vertical="center" wrapText="1" indent="1"/>
    </xf>
    <xf numFmtId="0" fontId="39" fillId="0" borderId="22" xfId="0" applyFont="1" applyBorder="1" applyAlignment="1" applyProtection="1">
      <alignment horizontal="left" vertical="center" wrapText="1"/>
    </xf>
    <xf numFmtId="0" fontId="39" fillId="0" borderId="10" xfId="0" applyFont="1" applyBorder="1" applyAlignment="1" applyProtection="1">
      <alignment horizontal="left" vertical="center" wrapText="1"/>
    </xf>
    <xf numFmtId="0" fontId="39" fillId="0" borderId="19" xfId="0" applyFont="1" applyBorder="1" applyAlignment="1" applyProtection="1">
      <alignment horizontal="left" vertical="center" wrapText="1"/>
    </xf>
    <xf numFmtId="0" fontId="39" fillId="0" borderId="24"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39" fillId="0" borderId="13"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18" xfId="0" applyFont="1" applyBorder="1" applyAlignment="1" applyProtection="1">
      <alignment horizontal="left" vertical="center" wrapText="1"/>
    </xf>
    <xf numFmtId="0" fontId="39" fillId="0" borderId="17" xfId="0" applyFont="1" applyBorder="1" applyAlignment="1" applyProtection="1">
      <alignment horizontal="left" vertical="center" wrapText="1"/>
    </xf>
    <xf numFmtId="0" fontId="18" fillId="0" borderId="73" xfId="0" applyFont="1" applyBorder="1" applyAlignment="1" applyProtection="1">
      <alignment horizontal="left" vertical="center" wrapText="1" indent="1"/>
    </xf>
    <xf numFmtId="0" fontId="18" fillId="0" borderId="78" xfId="0" applyFont="1" applyBorder="1" applyAlignment="1" applyProtection="1">
      <alignment horizontal="left" vertical="center" wrapText="1" indent="1"/>
    </xf>
    <xf numFmtId="0" fontId="18" fillId="0" borderId="76" xfId="0" applyFont="1" applyBorder="1" applyAlignment="1" applyProtection="1">
      <alignment horizontal="left" vertical="center" wrapText="1" indent="1"/>
    </xf>
    <xf numFmtId="0" fontId="18" fillId="0" borderId="72" xfId="0" applyFont="1" applyBorder="1" applyAlignment="1" applyProtection="1">
      <alignment horizontal="left" vertical="center" wrapText="1" indent="1"/>
    </xf>
    <xf numFmtId="0" fontId="18" fillId="0" borderId="70" xfId="0" applyFont="1" applyBorder="1" applyAlignment="1" applyProtection="1">
      <alignment horizontal="left" vertical="center" wrapText="1" indent="1"/>
    </xf>
    <xf numFmtId="0" fontId="18" fillId="0" borderId="71" xfId="0" applyFont="1" applyBorder="1" applyAlignment="1" applyProtection="1">
      <alignment horizontal="left" vertical="center" wrapText="1" indent="1"/>
    </xf>
    <xf numFmtId="0" fontId="18" fillId="0" borderId="0" xfId="0" applyFont="1" applyFill="1" applyBorder="1" applyAlignment="1" applyProtection="1">
      <alignment horizontal="left" vertical="top" wrapText="1"/>
    </xf>
    <xf numFmtId="0" fontId="0" fillId="0" borderId="0" xfId="0" applyAlignment="1">
      <alignment horizontal="left" vertical="top" wrapText="1"/>
    </xf>
    <xf numFmtId="0" fontId="70" fillId="0" borderId="0" xfId="0" applyFont="1" applyFill="1" applyAlignment="1">
      <alignment horizontal="left" vertical="top" wrapText="1"/>
    </xf>
    <xf numFmtId="0" fontId="39" fillId="0" borderId="22" xfId="0" applyFont="1" applyFill="1" applyBorder="1" applyAlignment="1" applyProtection="1">
      <alignment horizontal="left" vertical="center"/>
    </xf>
    <xf numFmtId="0" fontId="39" fillId="0" borderId="10" xfId="0" applyFont="1" applyFill="1" applyBorder="1" applyAlignment="1" applyProtection="1">
      <alignment horizontal="left" vertical="center"/>
    </xf>
    <xf numFmtId="0" fontId="39" fillId="0" borderId="19" xfId="0" applyFont="1" applyFill="1" applyBorder="1" applyAlignment="1" applyProtection="1">
      <alignment horizontal="left" vertical="center"/>
    </xf>
    <xf numFmtId="0" fontId="39" fillId="0" borderId="23" xfId="0" applyFont="1" applyFill="1" applyBorder="1" applyAlignment="1" applyProtection="1">
      <alignment horizontal="left" vertical="center"/>
    </xf>
    <xf numFmtId="0" fontId="39" fillId="0" borderId="18" xfId="0" applyFont="1" applyFill="1" applyBorder="1" applyAlignment="1" applyProtection="1">
      <alignment horizontal="left" vertical="center"/>
    </xf>
    <xf numFmtId="0" fontId="39" fillId="0" borderId="17" xfId="0" applyFont="1" applyFill="1" applyBorder="1" applyAlignment="1" applyProtection="1">
      <alignment horizontal="left" vertical="center"/>
    </xf>
    <xf numFmtId="0" fontId="39" fillId="0" borderId="74" xfId="0" applyFont="1" applyFill="1" applyBorder="1" applyAlignment="1" applyProtection="1">
      <alignment horizontal="left" vertical="center" indent="1"/>
    </xf>
    <xf numFmtId="0" fontId="39" fillId="0" borderId="3" xfId="0" applyFont="1" applyFill="1" applyBorder="1" applyAlignment="1" applyProtection="1">
      <alignment horizontal="center" vertical="center"/>
    </xf>
    <xf numFmtId="0" fontId="39" fillId="0" borderId="77" xfId="0" applyFont="1" applyFill="1" applyBorder="1" applyAlignment="1" applyProtection="1">
      <alignment horizontal="left" vertical="center" indent="1"/>
    </xf>
    <xf numFmtId="0" fontId="39" fillId="0" borderId="22" xfId="0" applyFont="1" applyFill="1" applyBorder="1" applyAlignment="1" applyProtection="1">
      <alignment horizontal="left" vertical="center" wrapText="1"/>
    </xf>
    <xf numFmtId="0" fontId="39" fillId="0" borderId="10" xfId="0" applyFont="1" applyFill="1" applyBorder="1" applyAlignment="1" applyProtection="1">
      <alignment horizontal="left" vertical="center" wrapText="1"/>
    </xf>
    <xf numFmtId="0" fontId="39" fillId="0" borderId="19" xfId="0" applyFont="1" applyFill="1" applyBorder="1" applyAlignment="1" applyProtection="1">
      <alignment horizontal="left" vertical="center" wrapText="1"/>
    </xf>
    <xf numFmtId="0" fontId="39" fillId="0" borderId="24"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39" fillId="0" borderId="13" xfId="0" applyFont="1" applyFill="1" applyBorder="1" applyAlignment="1" applyProtection="1">
      <alignment horizontal="left" vertical="center" wrapText="1"/>
    </xf>
    <xf numFmtId="0" fontId="39" fillId="0" borderId="23" xfId="0" applyFont="1" applyFill="1" applyBorder="1" applyAlignment="1" applyProtection="1">
      <alignment horizontal="left" vertical="center" wrapText="1"/>
    </xf>
    <xf numFmtId="0" fontId="39" fillId="0" borderId="18" xfId="0" applyFont="1" applyFill="1" applyBorder="1" applyAlignment="1" applyProtection="1">
      <alignment horizontal="left" vertical="center" wrapText="1"/>
    </xf>
    <xf numFmtId="0" fontId="39" fillId="0" borderId="17" xfId="0" applyFont="1" applyFill="1" applyBorder="1" applyAlignment="1" applyProtection="1">
      <alignment horizontal="left" vertical="center" wrapText="1"/>
    </xf>
    <xf numFmtId="0" fontId="39" fillId="0" borderId="70" xfId="0" applyFont="1" applyFill="1" applyBorder="1" applyAlignment="1" applyProtection="1">
      <alignment horizontal="left" vertical="center" wrapText="1" indent="1"/>
    </xf>
    <xf numFmtId="0" fontId="39" fillId="0" borderId="71" xfId="0" applyFont="1" applyFill="1" applyBorder="1" applyAlignment="1" applyProtection="1">
      <alignment horizontal="left" vertical="center" wrapText="1" indent="1"/>
    </xf>
    <xf numFmtId="0" fontId="39" fillId="0" borderId="88" xfId="0" applyFont="1" applyFill="1" applyBorder="1" applyAlignment="1" applyProtection="1">
      <alignment horizontal="left" vertical="center" wrapText="1" indent="1"/>
    </xf>
    <xf numFmtId="0" fontId="39" fillId="0" borderId="89" xfId="0" applyFont="1" applyFill="1" applyBorder="1" applyAlignment="1" applyProtection="1">
      <alignment horizontal="left" vertical="center" wrapText="1" indent="1"/>
    </xf>
    <xf numFmtId="0" fontId="39" fillId="0" borderId="78" xfId="0" applyFont="1" applyFill="1" applyBorder="1" applyAlignment="1" applyProtection="1">
      <alignment horizontal="left" vertical="center" wrapText="1" indent="1"/>
    </xf>
    <xf numFmtId="0" fontId="39" fillId="0" borderId="76" xfId="0" applyFont="1" applyFill="1" applyBorder="1" applyAlignment="1" applyProtection="1">
      <alignment horizontal="left" vertical="center" wrapText="1" indent="1"/>
    </xf>
    <xf numFmtId="0" fontId="18" fillId="11" borderId="0" xfId="0" applyFont="1" applyFill="1" applyBorder="1" applyAlignment="1" applyProtection="1">
      <alignment horizontal="left" vertical="top" wrapText="1"/>
    </xf>
    <xf numFmtId="0" fontId="18" fillId="0" borderId="87" xfId="0" applyFont="1" applyBorder="1" applyAlignment="1" applyProtection="1">
      <alignment horizontal="left" vertical="center" wrapText="1" indent="1"/>
    </xf>
    <xf numFmtId="0" fontId="18" fillId="0" borderId="88"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0" fontId="70" fillId="0" borderId="10" xfId="0" applyFont="1" applyFill="1" applyBorder="1" applyAlignment="1">
      <alignment horizontal="left" vertical="center" wrapText="1"/>
    </xf>
    <xf numFmtId="0" fontId="70" fillId="0" borderId="19" xfId="0" applyFont="1" applyFill="1" applyBorder="1" applyAlignment="1">
      <alignment horizontal="left" vertical="center" wrapText="1"/>
    </xf>
    <xf numFmtId="0" fontId="70" fillId="0" borderId="24" xfId="0" applyFont="1" applyFill="1" applyBorder="1" applyAlignment="1">
      <alignment horizontal="left" vertical="center" wrapText="1"/>
    </xf>
    <xf numFmtId="0" fontId="70" fillId="0" borderId="0" xfId="0" applyFont="1" applyFill="1" applyAlignment="1">
      <alignment horizontal="left" vertical="center" wrapText="1"/>
    </xf>
    <xf numFmtId="0" fontId="70" fillId="0" borderId="13" xfId="0" applyFont="1" applyFill="1" applyBorder="1" applyAlignment="1">
      <alignment horizontal="left" vertical="center" wrapText="1"/>
    </xf>
    <xf numFmtId="0" fontId="70" fillId="0" borderId="23" xfId="0" applyFont="1" applyFill="1" applyBorder="1" applyAlignment="1">
      <alignment horizontal="left" vertical="center" wrapText="1"/>
    </xf>
    <xf numFmtId="0" fontId="70" fillId="0" borderId="18" xfId="0" applyFont="1" applyFill="1" applyBorder="1" applyAlignment="1">
      <alignment horizontal="left" vertical="center" wrapText="1"/>
    </xf>
    <xf numFmtId="0" fontId="70" fillId="0" borderId="17" xfId="0" applyFont="1" applyFill="1" applyBorder="1" applyAlignment="1">
      <alignment horizontal="left" vertical="center" wrapText="1"/>
    </xf>
    <xf numFmtId="0" fontId="39" fillId="0" borderId="0" xfId="0" applyFont="1" applyFill="1" applyAlignment="1" applyProtection="1">
      <alignment vertical="top" wrapText="1"/>
    </xf>
    <xf numFmtId="0" fontId="39" fillId="0" borderId="7" xfId="0" applyFont="1" applyFill="1" applyBorder="1" applyAlignment="1" applyProtection="1">
      <alignment horizontal="center" vertical="center"/>
    </xf>
    <xf numFmtId="0" fontId="70" fillId="0" borderId="11" xfId="0" applyFont="1" applyFill="1" applyBorder="1" applyAlignment="1">
      <alignment horizontal="center" vertical="center"/>
    </xf>
    <xf numFmtId="0" fontId="70" fillId="0" borderId="14" xfId="0" applyFont="1" applyFill="1" applyBorder="1" applyAlignment="1">
      <alignment horizontal="center" vertical="center"/>
    </xf>
    <xf numFmtId="0" fontId="39" fillId="0" borderId="0" xfId="0" applyFont="1" applyFill="1" applyAlignment="1" applyProtection="1">
      <alignment vertical="top"/>
    </xf>
    <xf numFmtId="0" fontId="39" fillId="0" borderId="22" xfId="0" applyFont="1" applyFill="1" applyBorder="1" applyAlignment="1" applyProtection="1">
      <alignment vertical="center" wrapText="1"/>
    </xf>
    <xf numFmtId="0" fontId="39" fillId="0" borderId="10" xfId="0" applyFont="1" applyFill="1" applyBorder="1" applyAlignment="1" applyProtection="1">
      <alignment vertical="center" wrapText="1"/>
    </xf>
    <xf numFmtId="0" fontId="39" fillId="0" borderId="19" xfId="0" applyFont="1" applyFill="1" applyBorder="1" applyAlignment="1" applyProtection="1">
      <alignment vertical="center" wrapText="1"/>
    </xf>
    <xf numFmtId="0" fontId="39" fillId="0" borderId="23" xfId="0" applyFont="1" applyFill="1" applyBorder="1" applyAlignment="1" applyProtection="1">
      <alignment vertical="center" wrapText="1"/>
    </xf>
    <xf numFmtId="0" fontId="39" fillId="0" borderId="18" xfId="0" applyFont="1" applyFill="1" applyBorder="1" applyAlignment="1" applyProtection="1">
      <alignment vertical="center" wrapText="1"/>
    </xf>
    <xf numFmtId="0" fontId="39" fillId="0" borderId="17" xfId="0" applyFont="1" applyFill="1" applyBorder="1" applyAlignment="1" applyProtection="1">
      <alignment vertical="center" wrapText="1"/>
    </xf>
    <xf numFmtId="0" fontId="39" fillId="0" borderId="92" xfId="0" applyFont="1" applyFill="1" applyBorder="1" applyAlignment="1" applyProtection="1">
      <alignment horizontal="left" vertical="center" indent="1"/>
    </xf>
    <xf numFmtId="0" fontId="40" fillId="11" borderId="0" xfId="2" applyFont="1" applyFill="1" applyAlignment="1">
      <alignment horizontal="center"/>
    </xf>
    <xf numFmtId="0" fontId="41" fillId="11" borderId="18" xfId="2" applyFont="1" applyFill="1" applyBorder="1" applyAlignment="1">
      <alignment horizontal="center" vertical="center"/>
    </xf>
    <xf numFmtId="0" fontId="44" fillId="2" borderId="87" xfId="2" applyFont="1" applyFill="1" applyBorder="1" applyAlignment="1">
      <alignment horizontal="left" vertical="center" indent="1"/>
    </xf>
    <xf numFmtId="0" fontId="44" fillId="2" borderId="89" xfId="2" applyFont="1" applyFill="1" applyBorder="1" applyAlignment="1">
      <alignment horizontal="left" vertical="center" indent="1"/>
    </xf>
    <xf numFmtId="0" fontId="18" fillId="0" borderId="128" xfId="0" applyNumberFormat="1" applyFont="1" applyFill="1" applyBorder="1" applyAlignment="1" applyProtection="1">
      <alignment horizontal="center" vertical="center"/>
    </xf>
    <xf numFmtId="0" fontId="18" fillId="0" borderId="129" xfId="0" applyNumberFormat="1" applyFont="1" applyFill="1" applyBorder="1" applyAlignment="1" applyProtection="1">
      <alignment horizontal="center" vertical="center"/>
    </xf>
    <xf numFmtId="0" fontId="18" fillId="0" borderId="156"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0" fillId="0" borderId="10" xfId="0" applyBorder="1" applyAlignment="1"/>
    <xf numFmtId="0" fontId="0" fillId="0" borderId="19" xfId="0" applyBorder="1" applyAlignment="1"/>
    <xf numFmtId="0" fontId="0" fillId="0" borderId="157" xfId="0" applyFont="1" applyBorder="1" applyAlignment="1">
      <alignment vertical="center"/>
    </xf>
    <xf numFmtId="0" fontId="0" fillId="0" borderId="18" xfId="0" applyFont="1" applyBorder="1" applyAlignment="1">
      <alignment vertical="center"/>
    </xf>
    <xf numFmtId="0" fontId="0" fillId="0" borderId="18" xfId="0" applyBorder="1" applyAlignment="1"/>
    <xf numFmtId="0" fontId="0" fillId="0" borderId="17" xfId="0" applyBorder="1" applyAlignment="1"/>
    <xf numFmtId="0" fontId="18" fillId="0" borderId="22" xfId="0" applyFont="1" applyBorder="1" applyAlignment="1" applyProtection="1">
      <alignment horizontal="left" vertical="center"/>
    </xf>
    <xf numFmtId="0" fontId="18" fillId="0" borderId="10" xfId="0" applyFont="1" applyBorder="1" applyAlignment="1" applyProtection="1">
      <alignment horizontal="left" vertical="center"/>
    </xf>
    <xf numFmtId="0" fontId="0" fillId="0" borderId="23" xfId="0" applyFont="1" applyBorder="1" applyAlignment="1">
      <alignment horizontal="left" vertical="center"/>
    </xf>
    <xf numFmtId="0" fontId="0" fillId="0" borderId="18" xfId="0" applyFont="1" applyBorder="1" applyAlignment="1">
      <alignment horizontal="left" vertical="center"/>
    </xf>
    <xf numFmtId="0" fontId="18" fillId="0" borderId="0" xfId="0" applyFont="1" applyBorder="1" applyAlignment="1" applyProtection="1">
      <alignment horizontal="left" vertical="center"/>
    </xf>
    <xf numFmtId="0" fontId="0" fillId="0" borderId="0" xfId="0" applyFont="1" applyBorder="1" applyAlignment="1">
      <alignment horizontal="left" vertical="center"/>
    </xf>
    <xf numFmtId="0" fontId="18" fillId="0" borderId="130" xfId="0" applyNumberFormat="1" applyFont="1" applyFill="1" applyBorder="1" applyAlignment="1" applyProtection="1">
      <alignment horizontal="center" vertical="center"/>
    </xf>
    <xf numFmtId="0" fontId="0" fillId="0" borderId="130" xfId="0" applyFont="1" applyFill="1" applyBorder="1" applyAlignment="1"/>
    <xf numFmtId="0" fontId="0" fillId="0" borderId="129" xfId="0" applyFont="1" applyFill="1" applyBorder="1" applyAlignment="1"/>
    <xf numFmtId="0" fontId="18" fillId="0" borderId="156" xfId="0" applyFont="1" applyBorder="1" applyAlignment="1" applyProtection="1">
      <alignment horizontal="left" vertical="center"/>
    </xf>
    <xf numFmtId="0" fontId="18" fillId="0" borderId="158" xfId="0" applyFont="1" applyBorder="1" applyAlignment="1" applyProtection="1">
      <alignment horizontal="left" vertical="center"/>
    </xf>
    <xf numFmtId="0" fontId="0" fillId="0" borderId="0" xfId="0" applyBorder="1" applyAlignment="1"/>
    <xf numFmtId="0" fontId="0" fillId="0" borderId="158" xfId="0" applyFont="1" applyBorder="1" applyAlignment="1"/>
    <xf numFmtId="0" fontId="0" fillId="0" borderId="0" xfId="0" applyFont="1" applyBorder="1" applyAlignment="1"/>
    <xf numFmtId="0" fontId="0" fillId="0" borderId="157" xfId="0" applyFont="1" applyBorder="1" applyAlignment="1"/>
    <xf numFmtId="0" fontId="0" fillId="0" borderId="18" xfId="0" applyFont="1" applyBorder="1" applyAlignment="1"/>
    <xf numFmtId="0" fontId="18" fillId="0" borderId="22" xfId="0" applyFont="1" applyBorder="1" applyAlignment="1" applyProtection="1">
      <alignment horizontal="left" vertical="center" wrapText="1"/>
    </xf>
    <xf numFmtId="0" fontId="18" fillId="0" borderId="24"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0" fillId="0" borderId="13" xfId="0" applyBorder="1" applyAlignment="1"/>
    <xf numFmtId="0" fontId="0" fillId="0" borderId="24" xfId="0" applyFont="1" applyBorder="1" applyAlignment="1">
      <alignment horizontal="left" vertical="center"/>
    </xf>
    <xf numFmtId="0" fontId="0" fillId="0" borderId="130" xfId="0" applyFill="1" applyBorder="1" applyAlignment="1">
      <alignment horizontal="center" vertical="center"/>
    </xf>
    <xf numFmtId="0" fontId="0" fillId="0" borderId="129" xfId="0" applyFill="1" applyBorder="1" applyAlignment="1">
      <alignment horizontal="center" vertical="center"/>
    </xf>
    <xf numFmtId="0" fontId="18" fillId="0" borderId="156" xfId="0" applyFont="1" applyFill="1" applyBorder="1" applyAlignment="1" applyProtection="1">
      <alignment horizontal="left" vertical="center" wrapText="1"/>
    </xf>
    <xf numFmtId="0" fontId="0" fillId="0" borderId="10" xfId="0" applyFill="1" applyBorder="1" applyAlignment="1"/>
    <xf numFmtId="0" fontId="0" fillId="0" borderId="158" xfId="0" applyFill="1" applyBorder="1" applyAlignment="1"/>
    <xf numFmtId="0" fontId="0" fillId="0" borderId="0" xfId="0" applyFill="1" applyBorder="1" applyAlignment="1"/>
    <xf numFmtId="0" fontId="0" fillId="0" borderId="157" xfId="0" applyFill="1" applyBorder="1" applyAlignment="1"/>
    <xf numFmtId="0" fontId="0" fillId="0" borderId="18" xfId="0" applyFill="1" applyBorder="1" applyAlignment="1"/>
    <xf numFmtId="0" fontId="18" fillId="0" borderId="22" xfId="0" applyFont="1" applyFill="1" applyBorder="1" applyAlignment="1" applyProtection="1">
      <alignment horizontal="left" vertical="center" wrapText="1"/>
    </xf>
    <xf numFmtId="0" fontId="0" fillId="0" borderId="10" xfId="0" applyFill="1" applyBorder="1" applyAlignment="1">
      <alignment horizontal="left" vertical="center"/>
    </xf>
    <xf numFmtId="0" fontId="0" fillId="0" borderId="19" xfId="0" applyFill="1" applyBorder="1" applyAlignment="1"/>
    <xf numFmtId="0" fontId="0" fillId="0" borderId="24" xfId="0" applyFill="1" applyBorder="1" applyAlignment="1">
      <alignment horizontal="left" vertical="center"/>
    </xf>
    <xf numFmtId="0" fontId="0" fillId="0" borderId="0" xfId="0" applyFill="1" applyBorder="1" applyAlignment="1">
      <alignment horizontal="left" vertical="center"/>
    </xf>
    <xf numFmtId="0" fontId="0" fillId="0" borderId="13" xfId="0" applyFill="1" applyBorder="1" applyAlignment="1"/>
    <xf numFmtId="0" fontId="0" fillId="0" borderId="23" xfId="0" applyFill="1" applyBorder="1" applyAlignment="1">
      <alignment horizontal="left" vertical="center"/>
    </xf>
    <xf numFmtId="0" fontId="0" fillId="0" borderId="18" xfId="0" applyFill="1" applyBorder="1" applyAlignment="1">
      <alignment horizontal="left" vertical="center"/>
    </xf>
    <xf numFmtId="0" fontId="0" fillId="0" borderId="17" xfId="0" applyFill="1" applyBorder="1" applyAlignment="1"/>
    <xf numFmtId="0" fontId="18" fillId="11" borderId="0" xfId="0" applyFont="1" applyFill="1" applyBorder="1" applyAlignment="1" applyProtection="1">
      <alignment horizontal="left" vertical="center" wrapText="1"/>
    </xf>
    <xf numFmtId="0" fontId="0" fillId="11" borderId="0" xfId="0" applyFill="1" applyBorder="1" applyAlignment="1">
      <alignment horizontal="left" vertical="center"/>
    </xf>
    <xf numFmtId="0" fontId="18" fillId="0" borderId="158" xfId="0" applyFont="1" applyBorder="1" applyAlignment="1" applyProtection="1">
      <alignment horizontal="left" vertical="center" wrapText="1"/>
    </xf>
    <xf numFmtId="0" fontId="18" fillId="0" borderId="157"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0" fillId="0" borderId="0" xfId="0" applyBorder="1" applyAlignment="1">
      <alignment wrapText="1"/>
    </xf>
    <xf numFmtId="0" fontId="0" fillId="0" borderId="13" xfId="0" applyBorder="1" applyAlignment="1">
      <alignment wrapText="1"/>
    </xf>
    <xf numFmtId="0" fontId="18" fillId="0" borderId="23" xfId="0" applyFont="1" applyBorder="1" applyAlignment="1" applyProtection="1">
      <alignment horizontal="left" vertical="center" wrapText="1"/>
    </xf>
    <xf numFmtId="0" fontId="0" fillId="0" borderId="18" xfId="0" applyBorder="1" applyAlignment="1">
      <alignment wrapText="1"/>
    </xf>
    <xf numFmtId="0" fontId="0" fillId="0" borderId="17" xfId="0" applyBorder="1" applyAlignment="1">
      <alignment wrapText="1"/>
    </xf>
    <xf numFmtId="0" fontId="18" fillId="10" borderId="128" xfId="0" applyNumberFormat="1" applyFont="1" applyFill="1" applyBorder="1" applyAlignment="1" applyProtection="1">
      <alignment horizontal="center" vertical="center"/>
    </xf>
    <xf numFmtId="0" fontId="18" fillId="10" borderId="129" xfId="0" applyNumberFormat="1" applyFont="1" applyFill="1" applyBorder="1" applyAlignment="1" applyProtection="1">
      <alignment horizontal="center" vertical="center"/>
    </xf>
    <xf numFmtId="0" fontId="18" fillId="0" borderId="157" xfId="0" applyFont="1" applyBorder="1" applyAlignment="1" applyProtection="1">
      <alignment horizontal="left" vertical="center"/>
    </xf>
    <xf numFmtId="0" fontId="18" fillId="0" borderId="18" xfId="0" applyFont="1" applyBorder="1" applyAlignment="1" applyProtection="1">
      <alignment horizontal="left" vertical="center"/>
    </xf>
    <xf numFmtId="0" fontId="18" fillId="0" borderId="24" xfId="0" applyFont="1" applyBorder="1" applyAlignment="1" applyProtection="1">
      <alignment horizontal="left" vertical="center"/>
    </xf>
    <xf numFmtId="0" fontId="18" fillId="0" borderId="23" xfId="0" applyFont="1" applyBorder="1" applyAlignment="1" applyProtection="1">
      <alignment horizontal="left" vertical="center"/>
    </xf>
    <xf numFmtId="0" fontId="18" fillId="11" borderId="0" xfId="0" applyFont="1" applyFill="1" applyBorder="1" applyAlignment="1" applyProtection="1">
      <alignment horizontal="left" vertical="center"/>
    </xf>
    <xf numFmtId="0" fontId="0" fillId="0" borderId="130" xfId="0" applyFont="1" applyFill="1" applyBorder="1" applyAlignment="1">
      <alignment vertical="center"/>
    </xf>
    <xf numFmtId="0" fontId="39" fillId="11" borderId="156" xfId="0" applyFont="1" applyFill="1" applyBorder="1" applyAlignment="1" applyProtection="1">
      <alignment horizontal="left" vertical="center"/>
    </xf>
    <xf numFmtId="0" fontId="39" fillId="11" borderId="10" xfId="0" applyFont="1" applyFill="1" applyBorder="1" applyAlignment="1" applyProtection="1">
      <alignment horizontal="left" vertical="center"/>
    </xf>
    <xf numFmtId="0" fontId="70" fillId="0" borderId="157" xfId="0" applyFont="1" applyBorder="1" applyAlignment="1">
      <alignment vertical="center"/>
    </xf>
    <xf numFmtId="0" fontId="70" fillId="0" borderId="18" xfId="0" applyFont="1" applyBorder="1" applyAlignment="1">
      <alignment vertical="center"/>
    </xf>
    <xf numFmtId="0" fontId="39" fillId="11" borderId="22" xfId="0" applyFont="1" applyFill="1" applyBorder="1" applyAlignment="1" applyProtection="1">
      <alignment horizontal="left" vertical="center" wrapText="1"/>
    </xf>
    <xf numFmtId="0" fontId="39" fillId="11" borderId="10" xfId="0" applyFont="1" applyFill="1" applyBorder="1" applyAlignment="1" applyProtection="1">
      <alignment horizontal="left" vertical="center" wrapText="1"/>
    </xf>
    <xf numFmtId="0" fontId="70" fillId="0" borderId="23" xfId="0" applyFont="1" applyBorder="1" applyAlignment="1">
      <alignment horizontal="left" vertical="center"/>
    </xf>
    <xf numFmtId="0" fontId="70" fillId="0" borderId="18" xfId="0" applyFont="1" applyBorder="1" applyAlignment="1">
      <alignment horizontal="left" vertical="center"/>
    </xf>
    <xf numFmtId="0" fontId="39" fillId="11" borderId="0" xfId="0" applyFont="1" applyFill="1" applyBorder="1" applyAlignment="1" applyProtection="1">
      <alignment horizontal="left" vertical="center" wrapText="1"/>
    </xf>
    <xf numFmtId="0" fontId="70" fillId="11" borderId="0" xfId="0" applyFont="1" applyFill="1" applyBorder="1" applyAlignment="1">
      <alignment horizontal="left" vertical="center"/>
    </xf>
    <xf numFmtId="0" fontId="39" fillId="11" borderId="156" xfId="0" applyFont="1" applyFill="1" applyBorder="1" applyAlignment="1" applyProtection="1">
      <alignment horizontal="left" vertical="center" wrapText="1"/>
    </xf>
    <xf numFmtId="0" fontId="39" fillId="11" borderId="158" xfId="0" applyFont="1" applyFill="1" applyBorder="1" applyAlignment="1" applyProtection="1">
      <alignment horizontal="left" vertical="center" wrapText="1"/>
    </xf>
    <xf numFmtId="0" fontId="39" fillId="11" borderId="157" xfId="0" applyFont="1" applyFill="1" applyBorder="1" applyAlignment="1" applyProtection="1">
      <alignment horizontal="left" vertical="center" wrapText="1"/>
    </xf>
    <xf numFmtId="0" fontId="39" fillId="11" borderId="18" xfId="0" applyFont="1" applyFill="1" applyBorder="1" applyAlignment="1" applyProtection="1">
      <alignment horizontal="left" vertical="center" wrapText="1"/>
    </xf>
    <xf numFmtId="0" fontId="39" fillId="11" borderId="22" xfId="0" applyFont="1" applyFill="1" applyBorder="1" applyAlignment="1" applyProtection="1">
      <alignment horizontal="left" vertical="center"/>
    </xf>
    <xf numFmtId="0" fontId="39" fillId="11" borderId="13" xfId="0" applyFont="1" applyFill="1" applyBorder="1" applyAlignment="1" applyProtection="1">
      <alignment horizontal="left" vertical="center"/>
    </xf>
    <xf numFmtId="0" fontId="39" fillId="11" borderId="11" xfId="0" applyFont="1" applyFill="1" applyBorder="1" applyAlignment="1" applyProtection="1">
      <alignment horizontal="left" vertical="center"/>
    </xf>
    <xf numFmtId="0" fontId="39" fillId="11" borderId="24" xfId="0" applyFont="1" applyFill="1" applyBorder="1" applyAlignment="1" applyProtection="1">
      <alignment horizontal="left" vertical="center"/>
    </xf>
    <xf numFmtId="0" fontId="39" fillId="11" borderId="24" xfId="0" applyFont="1" applyFill="1" applyBorder="1" applyAlignment="1" applyProtection="1">
      <alignment horizontal="left" vertical="center" wrapText="1"/>
    </xf>
    <xf numFmtId="0" fontId="39" fillId="11" borderId="23" xfId="0" applyFont="1" applyFill="1" applyBorder="1" applyAlignment="1" applyProtection="1">
      <alignment horizontal="left" vertical="center" wrapText="1"/>
    </xf>
    <xf numFmtId="0" fontId="18" fillId="10" borderId="156" xfId="0" applyFont="1" applyFill="1" applyBorder="1" applyAlignment="1" applyProtection="1">
      <alignment horizontal="left" vertical="center" wrapText="1"/>
    </xf>
    <xf numFmtId="0" fontId="18" fillId="10" borderId="157" xfId="0" applyFont="1" applyFill="1" applyBorder="1" applyAlignment="1" applyProtection="1">
      <alignment horizontal="left" vertical="center" wrapText="1"/>
    </xf>
    <xf numFmtId="0" fontId="18" fillId="0" borderId="10" xfId="0" applyFont="1" applyBorder="1" applyAlignment="1" applyProtection="1">
      <alignment vertical="center" wrapText="1"/>
    </xf>
    <xf numFmtId="0" fontId="18" fillId="0" borderId="10" xfId="0" applyFont="1" applyBorder="1" applyAlignment="1">
      <alignment wrapText="1"/>
    </xf>
    <xf numFmtId="0" fontId="18" fillId="0" borderId="19" xfId="0" applyFont="1" applyBorder="1" applyAlignment="1">
      <alignment wrapText="1"/>
    </xf>
    <xf numFmtId="0" fontId="18" fillId="0" borderId="18" xfId="0" applyFont="1" applyBorder="1" applyAlignment="1">
      <alignment wrapText="1"/>
    </xf>
    <xf numFmtId="0" fontId="18" fillId="0" borderId="17" xfId="0" applyFont="1" applyBorder="1" applyAlignment="1">
      <alignment wrapText="1"/>
    </xf>
    <xf numFmtId="0" fontId="0" fillId="0" borderId="21" xfId="0" applyBorder="1" applyAlignment="1">
      <alignment horizontal="center" vertical="center"/>
    </xf>
    <xf numFmtId="0" fontId="18" fillId="11" borderId="13" xfId="0" applyFont="1" applyFill="1" applyBorder="1" applyAlignment="1" applyProtection="1">
      <alignment horizontal="center" vertical="center"/>
    </xf>
    <xf numFmtId="0" fontId="18" fillId="11" borderId="11" xfId="0" applyFont="1" applyFill="1" applyBorder="1" applyAlignment="1" applyProtection="1">
      <alignment horizontal="center" vertical="center"/>
    </xf>
    <xf numFmtId="0" fontId="18" fillId="11" borderId="24" xfId="0" applyFont="1" applyFill="1" applyBorder="1" applyAlignment="1" applyProtection="1">
      <alignment horizontal="center" vertical="center"/>
    </xf>
    <xf numFmtId="0" fontId="0" fillId="0" borderId="129" xfId="0" applyFont="1" applyFill="1" applyBorder="1" applyAlignment="1">
      <alignment horizontal="center" vertical="center"/>
    </xf>
    <xf numFmtId="0" fontId="39" fillId="0" borderId="156" xfId="0" applyFont="1" applyBorder="1" applyAlignment="1" applyProtection="1">
      <alignment horizontal="left" vertical="center" wrapText="1"/>
    </xf>
    <xf numFmtId="0" fontId="0" fillId="0" borderId="158" xfId="0" applyBorder="1" applyAlignment="1"/>
    <xf numFmtId="0" fontId="0" fillId="0" borderId="0" xfId="0" applyAlignment="1"/>
    <xf numFmtId="0" fontId="0" fillId="0" borderId="157" xfId="0" applyBorder="1" applyAlignment="1"/>
    <xf numFmtId="0" fontId="0" fillId="0" borderId="23" xfId="0" applyBorder="1" applyAlignment="1"/>
    <xf numFmtId="0" fontId="0" fillId="11" borderId="0" xfId="0" applyFont="1" applyFill="1" applyBorder="1" applyAlignment="1">
      <alignment horizontal="left" vertical="center"/>
    </xf>
    <xf numFmtId="0" fontId="0" fillId="11" borderId="0" xfId="0" applyFont="1" applyFill="1" applyBorder="1" applyAlignment="1">
      <alignment horizontal="left" vertical="center" wrapText="1"/>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0" fontId="15" fillId="11" borderId="82" xfId="0" applyFont="1" applyFill="1" applyBorder="1" applyAlignment="1" applyProtection="1">
      <alignment horizontal="left" vertical="center" indent="1" shrinkToFit="1"/>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1" borderId="0" xfId="0" applyFont="1" applyFill="1" applyAlignment="1" applyProtection="1">
      <alignment horizontal="left" vertical="top" wrapText="1"/>
    </xf>
    <xf numFmtId="0" fontId="18" fillId="11" borderId="120" xfId="0" applyFont="1" applyFill="1" applyBorder="1" applyAlignment="1" applyProtection="1">
      <alignment horizontal="center" vertical="center"/>
    </xf>
    <xf numFmtId="0" fontId="18" fillId="11" borderId="95"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49" fontId="17" fillId="13" borderId="94" xfId="0" applyNumberFormat="1" applyFont="1" applyFill="1" applyBorder="1" applyAlignment="1" applyProtection="1">
      <alignment horizontal="left" vertical="center" wrapText="1"/>
      <protection locked="0"/>
    </xf>
    <xf numFmtId="49" fontId="17" fillId="13" borderId="95" xfId="0" applyNumberFormat="1" applyFont="1" applyFill="1" applyBorder="1" applyAlignment="1" applyProtection="1">
      <alignment horizontal="left" vertical="center" wrapText="1"/>
      <protection locked="0"/>
    </xf>
    <xf numFmtId="49" fontId="17" fillId="13" borderId="96" xfId="0" applyNumberFormat="1" applyFont="1" applyFill="1" applyBorder="1" applyAlignment="1" applyProtection="1">
      <alignment horizontal="left" vertical="center" wrapText="1"/>
      <protection locked="0"/>
    </xf>
    <xf numFmtId="0" fontId="15" fillId="0" borderId="80" xfId="0" applyFont="1" applyFill="1" applyBorder="1" applyAlignment="1" applyProtection="1">
      <alignment horizontal="left" vertical="center" indent="1" shrinkToFit="1"/>
    </xf>
    <xf numFmtId="0" fontId="15" fillId="0" borderId="81" xfId="0" applyFont="1" applyFill="1" applyBorder="1" applyAlignment="1" applyProtection="1">
      <alignment horizontal="left" vertical="center" indent="1" shrinkToFit="1"/>
    </xf>
    <xf numFmtId="0" fontId="15" fillId="0" borderId="82" xfId="0" applyFont="1" applyFill="1" applyBorder="1" applyAlignment="1" applyProtection="1">
      <alignment horizontal="left" vertical="center" indent="1" shrinkToFit="1"/>
    </xf>
    <xf numFmtId="0" fontId="18" fillId="11" borderId="119"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0" fontId="15" fillId="11" borderId="0" xfId="0" applyFont="1" applyFill="1" applyAlignment="1" applyProtection="1">
      <alignment horizontal="left" vertical="center" wrapText="1"/>
    </xf>
    <xf numFmtId="0" fontId="44" fillId="11" borderId="0" xfId="0" applyFont="1" applyFill="1" applyAlignment="1" applyProtection="1">
      <alignment horizontal="left" vertical="top" wrapText="1"/>
    </xf>
    <xf numFmtId="0" fontId="18" fillId="11" borderId="117"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18"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protection locked="0"/>
    </xf>
    <xf numFmtId="49" fontId="17" fillId="13" borderId="106" xfId="0" applyNumberFormat="1" applyFont="1" applyFill="1" applyBorder="1" applyAlignment="1" applyProtection="1">
      <alignment horizontal="center" vertical="center"/>
      <protection locked="0"/>
    </xf>
    <xf numFmtId="49" fontId="17" fillId="13" borderId="107" xfId="0" applyNumberFormat="1" applyFont="1" applyFill="1" applyBorder="1" applyAlignment="1" applyProtection="1">
      <alignment horizontal="center" vertical="center"/>
      <protection locked="0"/>
    </xf>
    <xf numFmtId="0" fontId="15" fillId="13" borderId="36" xfId="0"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15" fillId="13" borderId="14" xfId="0" applyFont="1" applyFill="1"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15" fillId="11" borderId="1" xfId="0" applyFont="1" applyFill="1" applyBorder="1" applyAlignment="1" applyProtection="1">
      <alignment horizontal="left" vertical="center" indent="1"/>
    </xf>
    <xf numFmtId="0" fontId="15" fillId="11" borderId="15" xfId="0" applyFont="1" applyFill="1" applyBorder="1" applyAlignment="1" applyProtection="1">
      <alignment horizontal="left" vertical="center" indent="1"/>
    </xf>
    <xf numFmtId="0" fontId="15" fillId="11" borderId="2" xfId="0" applyFont="1" applyFill="1" applyBorder="1" applyAlignment="1" applyProtection="1">
      <alignment horizontal="left" vertical="center" indent="1"/>
    </xf>
    <xf numFmtId="0" fontId="0" fillId="0" borderId="4" xfId="0" applyBorder="1" applyAlignment="1">
      <alignment horizontal="left" vertical="center" indent="1"/>
    </xf>
    <xf numFmtId="0" fontId="0" fillId="0" borderId="0" xfId="0" applyBorder="1" applyAlignment="1">
      <alignment horizontal="left" vertical="center" indent="1"/>
    </xf>
    <xf numFmtId="0" fontId="0" fillId="0" borderId="12" xfId="0" applyBorder="1" applyAlignment="1">
      <alignment horizontal="left" vertical="center" indent="1"/>
    </xf>
    <xf numFmtId="0" fontId="0" fillId="0" borderId="5" xfId="0" applyBorder="1" applyAlignment="1">
      <alignment horizontal="left" vertical="center" indent="1"/>
    </xf>
    <xf numFmtId="0" fontId="0" fillId="0" borderId="16" xfId="0" applyBorder="1" applyAlignment="1">
      <alignment horizontal="left" vertical="center" indent="1"/>
    </xf>
    <xf numFmtId="0" fontId="0" fillId="0" borderId="9" xfId="0" applyBorder="1" applyAlignment="1">
      <alignment horizontal="left" vertical="center" indent="1"/>
    </xf>
    <xf numFmtId="0" fontId="15" fillId="13" borderId="159" xfId="0" applyFont="1" applyFill="1" applyBorder="1" applyAlignment="1" applyProtection="1">
      <alignment horizontal="center" vertical="center" shrinkToFit="1"/>
      <protection locked="0"/>
    </xf>
    <xf numFmtId="0" fontId="0" fillId="0" borderId="160" xfId="0" applyBorder="1" applyAlignment="1">
      <alignment horizontal="center" vertical="center" shrinkToFit="1"/>
    </xf>
    <xf numFmtId="0" fontId="15" fillId="13" borderId="160" xfId="0" applyFont="1" applyFill="1" applyBorder="1" applyAlignment="1" applyProtection="1">
      <alignment horizontal="center" vertical="center" shrinkToFit="1"/>
      <protection locked="0"/>
    </xf>
    <xf numFmtId="0" fontId="0" fillId="0" borderId="161" xfId="0" applyBorder="1" applyAlignment="1">
      <alignment horizontal="center" vertical="center" shrinkToFit="1"/>
    </xf>
    <xf numFmtId="0" fontId="15" fillId="13" borderId="28" xfId="0" applyFon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5" fillId="13" borderId="38" xfId="0" applyFont="1" applyFill="1"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15" fillId="11" borderId="0" xfId="0" applyFont="1" applyFill="1" applyAlignment="1" applyProtection="1">
      <alignment horizontal="center" vertical="center"/>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0" fontId="15" fillId="13" borderId="20" xfId="0" applyNumberFormat="1" applyFont="1" applyFill="1" applyBorder="1" applyAlignment="1" applyProtection="1">
      <alignment horizontal="center" vertical="center"/>
      <protection locked="0"/>
    </xf>
    <xf numFmtId="0" fontId="0" fillId="13" borderId="21" xfId="0" applyFill="1" applyBorder="1" applyAlignment="1" applyProtection="1">
      <alignment horizontal="center" vertical="center"/>
      <protection locked="0"/>
    </xf>
    <xf numFmtId="0" fontId="0" fillId="13" borderId="6" xfId="0" applyFill="1" applyBorder="1" applyAlignment="1" applyProtection="1">
      <alignment horizontal="center" vertical="center"/>
      <protection locked="0"/>
    </xf>
    <xf numFmtId="0" fontId="15" fillId="11" borderId="0" xfId="0" applyFont="1" applyFill="1" applyAlignment="1" applyProtection="1">
      <alignment horizontal="distributed" vertical="center"/>
    </xf>
    <xf numFmtId="0" fontId="15" fillId="11" borderId="0" xfId="0" applyFont="1" applyFill="1" applyAlignment="1" applyProtection="1">
      <alignment horizontal="left" vertical="center" indent="1"/>
    </xf>
    <xf numFmtId="0" fontId="15" fillId="11" borderId="0" xfId="0" applyFont="1" applyFill="1" applyAlignment="1" applyProtection="1">
      <alignment horizontal="left" vertical="center"/>
    </xf>
    <xf numFmtId="0" fontId="16"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3"/>
    </xf>
    <xf numFmtId="0" fontId="15" fillId="11" borderId="0" xfId="0" applyFont="1" applyFill="1" applyAlignment="1" applyProtection="1">
      <alignment horizontal="left" vertical="center" wrapText="1" indent="2"/>
    </xf>
    <xf numFmtId="0" fontId="50" fillId="0" borderId="3" xfId="0" applyFont="1" applyBorder="1" applyAlignment="1">
      <alignment horizontal="center" vertical="center"/>
    </xf>
    <xf numFmtId="0" fontId="51" fillId="11" borderId="3" xfId="0" applyFont="1" applyFill="1" applyBorder="1" applyAlignment="1" applyProtection="1">
      <alignment horizontal="left" vertical="center" inden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colors>
    <mruColors>
      <color rgb="FFD9D9D9"/>
      <color rgb="FFFFFF66"/>
      <color rgb="FFFFFFCC"/>
      <color rgb="FFFFCCFF"/>
      <color rgb="FF00CC66"/>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90</xdr:row>
          <xdr:rowOff>22860</xdr:rowOff>
        </xdr:from>
        <xdr:to>
          <xdr:col>1</xdr:col>
          <xdr:colOff>152400</xdr:colOff>
          <xdr:row>91</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91</xdr:row>
          <xdr:rowOff>22860</xdr:rowOff>
        </xdr:from>
        <xdr:to>
          <xdr:col>1</xdr:col>
          <xdr:colOff>152400</xdr:colOff>
          <xdr:row>92</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22860</xdr:rowOff>
        </xdr:from>
        <xdr:to>
          <xdr:col>1</xdr:col>
          <xdr:colOff>152400</xdr:colOff>
          <xdr:row>94</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97</xdr:row>
          <xdr:rowOff>22860</xdr:rowOff>
        </xdr:from>
        <xdr:to>
          <xdr:col>1</xdr:col>
          <xdr:colOff>152400</xdr:colOff>
          <xdr:row>98</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98</xdr:row>
          <xdr:rowOff>22860</xdr:rowOff>
        </xdr:from>
        <xdr:to>
          <xdr:col>1</xdr:col>
          <xdr:colOff>152400</xdr:colOff>
          <xdr:row>99</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99</xdr:row>
          <xdr:rowOff>22860</xdr:rowOff>
        </xdr:from>
        <xdr:to>
          <xdr:col>1</xdr:col>
          <xdr:colOff>152400</xdr:colOff>
          <xdr:row>100</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100</xdr:row>
          <xdr:rowOff>22860</xdr:rowOff>
        </xdr:from>
        <xdr:to>
          <xdr:col>1</xdr:col>
          <xdr:colOff>152400</xdr:colOff>
          <xdr:row>101</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101</xdr:row>
          <xdr:rowOff>22860</xdr:rowOff>
        </xdr:from>
        <xdr:to>
          <xdr:col>1</xdr:col>
          <xdr:colOff>152400</xdr:colOff>
          <xdr:row>102</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102</xdr:row>
          <xdr:rowOff>22860</xdr:rowOff>
        </xdr:from>
        <xdr:to>
          <xdr:col>1</xdr:col>
          <xdr:colOff>152400</xdr:colOff>
          <xdr:row>103</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109</xdr:row>
          <xdr:rowOff>22860</xdr:rowOff>
        </xdr:from>
        <xdr:to>
          <xdr:col>1</xdr:col>
          <xdr:colOff>152400</xdr:colOff>
          <xdr:row>110</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110</xdr:row>
          <xdr:rowOff>22860</xdr:rowOff>
        </xdr:from>
        <xdr:to>
          <xdr:col>1</xdr:col>
          <xdr:colOff>152400</xdr:colOff>
          <xdr:row>111</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111</xdr:row>
          <xdr:rowOff>22860</xdr:rowOff>
        </xdr:from>
        <xdr:to>
          <xdr:col>1</xdr:col>
          <xdr:colOff>152400</xdr:colOff>
          <xdr:row>112</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108</xdr:row>
          <xdr:rowOff>22860</xdr:rowOff>
        </xdr:from>
        <xdr:to>
          <xdr:col>1</xdr:col>
          <xdr:colOff>152400</xdr:colOff>
          <xdr:row>109</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114</xdr:row>
          <xdr:rowOff>22860</xdr:rowOff>
        </xdr:from>
        <xdr:to>
          <xdr:col>1</xdr:col>
          <xdr:colOff>152400</xdr:colOff>
          <xdr:row>115</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115</xdr:row>
          <xdr:rowOff>22860</xdr:rowOff>
        </xdr:from>
        <xdr:to>
          <xdr:col>1</xdr:col>
          <xdr:colOff>152400</xdr:colOff>
          <xdr:row>116</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121</xdr:row>
          <xdr:rowOff>22860</xdr:rowOff>
        </xdr:from>
        <xdr:to>
          <xdr:col>1</xdr:col>
          <xdr:colOff>152400</xdr:colOff>
          <xdr:row>122</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122</xdr:row>
          <xdr:rowOff>22860</xdr:rowOff>
        </xdr:from>
        <xdr:to>
          <xdr:col>1</xdr:col>
          <xdr:colOff>152400</xdr:colOff>
          <xdr:row>123</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123</xdr:row>
          <xdr:rowOff>22860</xdr:rowOff>
        </xdr:from>
        <xdr:to>
          <xdr:col>1</xdr:col>
          <xdr:colOff>152400</xdr:colOff>
          <xdr:row>124</xdr:row>
          <xdr:rowOff>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124</xdr:row>
          <xdr:rowOff>22860</xdr:rowOff>
        </xdr:from>
        <xdr:to>
          <xdr:col>1</xdr:col>
          <xdr:colOff>152400</xdr:colOff>
          <xdr:row>125</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22860</xdr:rowOff>
        </xdr:from>
        <xdr:to>
          <xdr:col>1</xdr:col>
          <xdr:colOff>152400</xdr:colOff>
          <xdr:row>133</xdr:row>
          <xdr:rowOff>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135</xdr:row>
          <xdr:rowOff>22860</xdr:rowOff>
        </xdr:from>
        <xdr:to>
          <xdr:col>1</xdr:col>
          <xdr:colOff>152400</xdr:colOff>
          <xdr:row>136</xdr:row>
          <xdr:rowOff>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137</xdr:row>
          <xdr:rowOff>22860</xdr:rowOff>
        </xdr:from>
        <xdr:to>
          <xdr:col>1</xdr:col>
          <xdr:colOff>152400</xdr:colOff>
          <xdr:row>138</xdr:row>
          <xdr:rowOff>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138</xdr:row>
          <xdr:rowOff>22860</xdr:rowOff>
        </xdr:from>
        <xdr:to>
          <xdr:col>1</xdr:col>
          <xdr:colOff>152400</xdr:colOff>
          <xdr:row>139</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139</xdr:row>
          <xdr:rowOff>22860</xdr:rowOff>
        </xdr:from>
        <xdr:to>
          <xdr:col>1</xdr:col>
          <xdr:colOff>152400</xdr:colOff>
          <xdr:row>140</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0</xdr:rowOff>
        </xdr:from>
        <xdr:to>
          <xdr:col>1</xdr:col>
          <xdr:colOff>152400</xdr:colOff>
          <xdr:row>140</xdr:row>
          <xdr:rowOff>160020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22860</xdr:rowOff>
        </xdr:from>
        <xdr:to>
          <xdr:col>1</xdr:col>
          <xdr:colOff>152400</xdr:colOff>
          <xdr:row>141</xdr:row>
          <xdr:rowOff>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133</xdr:row>
          <xdr:rowOff>22860</xdr:rowOff>
        </xdr:from>
        <xdr:to>
          <xdr:col>1</xdr:col>
          <xdr:colOff>152400</xdr:colOff>
          <xdr:row>134</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147</xdr:row>
          <xdr:rowOff>22860</xdr:rowOff>
        </xdr:from>
        <xdr:to>
          <xdr:col>1</xdr:col>
          <xdr:colOff>152400</xdr:colOff>
          <xdr:row>148</xdr:row>
          <xdr:rowOff>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149</xdr:row>
          <xdr:rowOff>22860</xdr:rowOff>
        </xdr:from>
        <xdr:to>
          <xdr:col>1</xdr:col>
          <xdr:colOff>152400</xdr:colOff>
          <xdr:row>150</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22860</xdr:rowOff>
        </xdr:from>
        <xdr:to>
          <xdr:col>1</xdr:col>
          <xdr:colOff>152400</xdr:colOff>
          <xdr:row>151</xdr:row>
          <xdr:rowOff>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0</xdr:rowOff>
        </xdr:from>
        <xdr:to>
          <xdr:col>1</xdr:col>
          <xdr:colOff>152400</xdr:colOff>
          <xdr:row>151</xdr:row>
          <xdr:rowOff>160020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156</xdr:row>
          <xdr:rowOff>22860</xdr:rowOff>
        </xdr:from>
        <xdr:to>
          <xdr:col>1</xdr:col>
          <xdr:colOff>152400</xdr:colOff>
          <xdr:row>157</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157</xdr:row>
          <xdr:rowOff>22860</xdr:rowOff>
        </xdr:from>
        <xdr:to>
          <xdr:col>1</xdr:col>
          <xdr:colOff>152400</xdr:colOff>
          <xdr:row>158</xdr:row>
          <xdr:rowOff>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158</xdr:row>
          <xdr:rowOff>22860</xdr:rowOff>
        </xdr:from>
        <xdr:to>
          <xdr:col>1</xdr:col>
          <xdr:colOff>152400</xdr:colOff>
          <xdr:row>159</xdr:row>
          <xdr:rowOff>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154</xdr:row>
          <xdr:rowOff>22860</xdr:rowOff>
        </xdr:from>
        <xdr:to>
          <xdr:col>1</xdr:col>
          <xdr:colOff>152400</xdr:colOff>
          <xdr:row>155</xdr:row>
          <xdr:rowOff>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165</xdr:row>
          <xdr:rowOff>22860</xdr:rowOff>
        </xdr:from>
        <xdr:to>
          <xdr:col>1</xdr:col>
          <xdr:colOff>152400</xdr:colOff>
          <xdr:row>166</xdr:row>
          <xdr:rowOff>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22860</xdr:rowOff>
        </xdr:from>
        <xdr:to>
          <xdr:col>1</xdr:col>
          <xdr:colOff>152400</xdr:colOff>
          <xdr:row>167</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168</xdr:row>
          <xdr:rowOff>22860</xdr:rowOff>
        </xdr:from>
        <xdr:to>
          <xdr:col>1</xdr:col>
          <xdr:colOff>152400</xdr:colOff>
          <xdr:row>169</xdr:row>
          <xdr:rowOff>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169</xdr:row>
          <xdr:rowOff>22860</xdr:rowOff>
        </xdr:from>
        <xdr:to>
          <xdr:col>1</xdr:col>
          <xdr:colOff>152400</xdr:colOff>
          <xdr:row>170</xdr:row>
          <xdr:rowOff>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176</xdr:row>
          <xdr:rowOff>22860</xdr:rowOff>
        </xdr:from>
        <xdr:to>
          <xdr:col>1</xdr:col>
          <xdr:colOff>152400</xdr:colOff>
          <xdr:row>177</xdr:row>
          <xdr:rowOff>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177</xdr:row>
          <xdr:rowOff>22860</xdr:rowOff>
        </xdr:from>
        <xdr:to>
          <xdr:col>1</xdr:col>
          <xdr:colOff>152400</xdr:colOff>
          <xdr:row>178</xdr:row>
          <xdr:rowOff>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178</xdr:row>
          <xdr:rowOff>22860</xdr:rowOff>
        </xdr:from>
        <xdr:to>
          <xdr:col>1</xdr:col>
          <xdr:colOff>152400</xdr:colOff>
          <xdr:row>179</xdr:row>
          <xdr:rowOff>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179</xdr:row>
          <xdr:rowOff>22860</xdr:rowOff>
        </xdr:from>
        <xdr:to>
          <xdr:col>1</xdr:col>
          <xdr:colOff>152400</xdr:colOff>
          <xdr:row>180</xdr:row>
          <xdr:rowOff>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191</xdr:row>
          <xdr:rowOff>22860</xdr:rowOff>
        </xdr:from>
        <xdr:to>
          <xdr:col>1</xdr:col>
          <xdr:colOff>152400</xdr:colOff>
          <xdr:row>192</xdr:row>
          <xdr:rowOff>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193</xdr:row>
          <xdr:rowOff>22860</xdr:rowOff>
        </xdr:from>
        <xdr:to>
          <xdr:col>1</xdr:col>
          <xdr:colOff>152400</xdr:colOff>
          <xdr:row>194</xdr:row>
          <xdr:rowOff>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194</xdr:row>
          <xdr:rowOff>22860</xdr:rowOff>
        </xdr:from>
        <xdr:to>
          <xdr:col>1</xdr:col>
          <xdr:colOff>152400</xdr:colOff>
          <xdr:row>195</xdr:row>
          <xdr:rowOff>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195</xdr:row>
          <xdr:rowOff>22860</xdr:rowOff>
        </xdr:from>
        <xdr:to>
          <xdr:col>1</xdr:col>
          <xdr:colOff>152400</xdr:colOff>
          <xdr:row>196</xdr:row>
          <xdr:rowOff>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196</xdr:row>
          <xdr:rowOff>22860</xdr:rowOff>
        </xdr:from>
        <xdr:to>
          <xdr:col>1</xdr:col>
          <xdr:colOff>152400</xdr:colOff>
          <xdr:row>197</xdr:row>
          <xdr:rowOff>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197</xdr:row>
          <xdr:rowOff>22860</xdr:rowOff>
        </xdr:from>
        <xdr:to>
          <xdr:col>1</xdr:col>
          <xdr:colOff>152400</xdr:colOff>
          <xdr:row>198</xdr:row>
          <xdr:rowOff>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198</xdr:row>
          <xdr:rowOff>22860</xdr:rowOff>
        </xdr:from>
        <xdr:to>
          <xdr:col>1</xdr:col>
          <xdr:colOff>152400</xdr:colOff>
          <xdr:row>199</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207</xdr:row>
          <xdr:rowOff>22860</xdr:rowOff>
        </xdr:from>
        <xdr:to>
          <xdr:col>1</xdr:col>
          <xdr:colOff>152400</xdr:colOff>
          <xdr:row>208</xdr:row>
          <xdr:rowOff>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211</xdr:row>
          <xdr:rowOff>22860</xdr:rowOff>
        </xdr:from>
        <xdr:to>
          <xdr:col>1</xdr:col>
          <xdr:colOff>152400</xdr:colOff>
          <xdr:row>212</xdr:row>
          <xdr:rowOff>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215</xdr:row>
          <xdr:rowOff>22860</xdr:rowOff>
        </xdr:from>
        <xdr:to>
          <xdr:col>1</xdr:col>
          <xdr:colOff>152400</xdr:colOff>
          <xdr:row>216</xdr:row>
          <xdr:rowOff>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216</xdr:row>
          <xdr:rowOff>22860</xdr:rowOff>
        </xdr:from>
        <xdr:to>
          <xdr:col>1</xdr:col>
          <xdr:colOff>152400</xdr:colOff>
          <xdr:row>217</xdr:row>
          <xdr:rowOff>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217</xdr:row>
          <xdr:rowOff>22860</xdr:rowOff>
        </xdr:from>
        <xdr:to>
          <xdr:col>1</xdr:col>
          <xdr:colOff>152400</xdr:colOff>
          <xdr:row>218</xdr:row>
          <xdr:rowOff>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218</xdr:row>
          <xdr:rowOff>22860</xdr:rowOff>
        </xdr:from>
        <xdr:to>
          <xdr:col>1</xdr:col>
          <xdr:colOff>152400</xdr:colOff>
          <xdr:row>218</xdr:row>
          <xdr:rowOff>152400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219</xdr:row>
          <xdr:rowOff>22860</xdr:rowOff>
        </xdr:from>
        <xdr:to>
          <xdr:col>1</xdr:col>
          <xdr:colOff>152400</xdr:colOff>
          <xdr:row>220</xdr:row>
          <xdr:rowOff>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220</xdr:row>
          <xdr:rowOff>22860</xdr:rowOff>
        </xdr:from>
        <xdr:to>
          <xdr:col>1</xdr:col>
          <xdr:colOff>152400</xdr:colOff>
          <xdr:row>221</xdr:row>
          <xdr:rowOff>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22860</xdr:rowOff>
        </xdr:from>
        <xdr:to>
          <xdr:col>1</xdr:col>
          <xdr:colOff>152400</xdr:colOff>
          <xdr:row>222</xdr:row>
          <xdr:rowOff>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222</xdr:row>
          <xdr:rowOff>22860</xdr:rowOff>
        </xdr:from>
        <xdr:to>
          <xdr:col>1</xdr:col>
          <xdr:colOff>152400</xdr:colOff>
          <xdr:row>223</xdr:row>
          <xdr:rowOff>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224</xdr:row>
          <xdr:rowOff>22860</xdr:rowOff>
        </xdr:from>
        <xdr:to>
          <xdr:col>1</xdr:col>
          <xdr:colOff>152400</xdr:colOff>
          <xdr:row>225</xdr:row>
          <xdr:rowOff>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239</xdr:row>
          <xdr:rowOff>22860</xdr:rowOff>
        </xdr:from>
        <xdr:to>
          <xdr:col>1</xdr:col>
          <xdr:colOff>152400</xdr:colOff>
          <xdr:row>241</xdr:row>
          <xdr:rowOff>7620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22860</xdr:rowOff>
        </xdr:from>
        <xdr:to>
          <xdr:col>1</xdr:col>
          <xdr:colOff>152400</xdr:colOff>
          <xdr:row>244</xdr:row>
          <xdr:rowOff>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244</xdr:row>
          <xdr:rowOff>22860</xdr:rowOff>
        </xdr:from>
        <xdr:to>
          <xdr:col>1</xdr:col>
          <xdr:colOff>152400</xdr:colOff>
          <xdr:row>245</xdr:row>
          <xdr:rowOff>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245</xdr:row>
          <xdr:rowOff>22860</xdr:rowOff>
        </xdr:from>
        <xdr:to>
          <xdr:col>1</xdr:col>
          <xdr:colOff>152400</xdr:colOff>
          <xdr:row>246</xdr:row>
          <xdr:rowOff>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246</xdr:row>
          <xdr:rowOff>22860</xdr:rowOff>
        </xdr:from>
        <xdr:to>
          <xdr:col>1</xdr:col>
          <xdr:colOff>152400</xdr:colOff>
          <xdr:row>247</xdr:row>
          <xdr:rowOff>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248</xdr:row>
          <xdr:rowOff>22860</xdr:rowOff>
        </xdr:from>
        <xdr:to>
          <xdr:col>1</xdr:col>
          <xdr:colOff>152400</xdr:colOff>
          <xdr:row>249</xdr:row>
          <xdr:rowOff>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249</xdr:row>
          <xdr:rowOff>22860</xdr:rowOff>
        </xdr:from>
        <xdr:to>
          <xdr:col>1</xdr:col>
          <xdr:colOff>152400</xdr:colOff>
          <xdr:row>250</xdr:row>
          <xdr:rowOff>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250</xdr:row>
          <xdr:rowOff>22860</xdr:rowOff>
        </xdr:from>
        <xdr:to>
          <xdr:col>1</xdr:col>
          <xdr:colOff>152400</xdr:colOff>
          <xdr:row>251</xdr:row>
          <xdr:rowOff>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251</xdr:row>
          <xdr:rowOff>22860</xdr:rowOff>
        </xdr:from>
        <xdr:to>
          <xdr:col>1</xdr:col>
          <xdr:colOff>152400</xdr:colOff>
          <xdr:row>252</xdr:row>
          <xdr:rowOff>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252</xdr:row>
          <xdr:rowOff>22860</xdr:rowOff>
        </xdr:from>
        <xdr:to>
          <xdr:col>1</xdr:col>
          <xdr:colOff>152400</xdr:colOff>
          <xdr:row>253</xdr:row>
          <xdr:rowOff>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152400</xdr:colOff>
          <xdr:row>255</xdr:row>
          <xdr:rowOff>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22860</xdr:rowOff>
        </xdr:from>
        <xdr:to>
          <xdr:col>1</xdr:col>
          <xdr:colOff>152400</xdr:colOff>
          <xdr:row>90</xdr:row>
          <xdr:rowOff>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7620</xdr:rowOff>
        </xdr:from>
        <xdr:to>
          <xdr:col>1</xdr:col>
          <xdr:colOff>152400</xdr:colOff>
          <xdr:row>89</xdr:row>
          <xdr:rowOff>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130</xdr:row>
          <xdr:rowOff>22860</xdr:rowOff>
        </xdr:from>
        <xdr:to>
          <xdr:col>1</xdr:col>
          <xdr:colOff>152400</xdr:colOff>
          <xdr:row>131</xdr:row>
          <xdr:rowOff>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131</xdr:row>
          <xdr:rowOff>22860</xdr:rowOff>
        </xdr:from>
        <xdr:to>
          <xdr:col>1</xdr:col>
          <xdr:colOff>152400</xdr:colOff>
          <xdr:row>132</xdr:row>
          <xdr:rowOff>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204</xdr:row>
          <xdr:rowOff>22860</xdr:rowOff>
        </xdr:from>
        <xdr:to>
          <xdr:col>1</xdr:col>
          <xdr:colOff>152400</xdr:colOff>
          <xdr:row>205</xdr:row>
          <xdr:rowOff>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205</xdr:row>
          <xdr:rowOff>22860</xdr:rowOff>
        </xdr:from>
        <xdr:to>
          <xdr:col>1</xdr:col>
          <xdr:colOff>152400</xdr:colOff>
          <xdr:row>206</xdr:row>
          <xdr:rowOff>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206</xdr:row>
          <xdr:rowOff>22860</xdr:rowOff>
        </xdr:from>
        <xdr:to>
          <xdr:col>1</xdr:col>
          <xdr:colOff>152400</xdr:colOff>
          <xdr:row>207</xdr:row>
          <xdr:rowOff>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264</xdr:row>
          <xdr:rowOff>22860</xdr:rowOff>
        </xdr:from>
        <xdr:to>
          <xdr:col>1</xdr:col>
          <xdr:colOff>152400</xdr:colOff>
          <xdr:row>265</xdr:row>
          <xdr:rowOff>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265</xdr:row>
          <xdr:rowOff>22860</xdr:rowOff>
        </xdr:from>
        <xdr:to>
          <xdr:col>1</xdr:col>
          <xdr:colOff>152400</xdr:colOff>
          <xdr:row>266</xdr:row>
          <xdr:rowOff>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266</xdr:row>
          <xdr:rowOff>22860</xdr:rowOff>
        </xdr:from>
        <xdr:to>
          <xdr:col>1</xdr:col>
          <xdr:colOff>152400</xdr:colOff>
          <xdr:row>267</xdr:row>
          <xdr:rowOff>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267</xdr:row>
          <xdr:rowOff>22860</xdr:rowOff>
        </xdr:from>
        <xdr:to>
          <xdr:col>1</xdr:col>
          <xdr:colOff>152400</xdr:colOff>
          <xdr:row>268</xdr:row>
          <xdr:rowOff>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268</xdr:row>
          <xdr:rowOff>22860</xdr:rowOff>
        </xdr:from>
        <xdr:to>
          <xdr:col>1</xdr:col>
          <xdr:colOff>152400</xdr:colOff>
          <xdr:row>269</xdr:row>
          <xdr:rowOff>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269</xdr:row>
          <xdr:rowOff>22860</xdr:rowOff>
        </xdr:from>
        <xdr:to>
          <xdr:col>1</xdr:col>
          <xdr:colOff>152400</xdr:colOff>
          <xdr:row>270</xdr:row>
          <xdr:rowOff>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270</xdr:row>
          <xdr:rowOff>22860</xdr:rowOff>
        </xdr:from>
        <xdr:to>
          <xdr:col>1</xdr:col>
          <xdr:colOff>152400</xdr:colOff>
          <xdr:row>271</xdr:row>
          <xdr:rowOff>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271</xdr:row>
          <xdr:rowOff>22860</xdr:rowOff>
        </xdr:from>
        <xdr:to>
          <xdr:col>1</xdr:col>
          <xdr:colOff>152400</xdr:colOff>
          <xdr:row>272</xdr:row>
          <xdr:rowOff>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272</xdr:row>
          <xdr:rowOff>22860</xdr:rowOff>
        </xdr:from>
        <xdr:to>
          <xdr:col>1</xdr:col>
          <xdr:colOff>152400</xdr:colOff>
          <xdr:row>273</xdr:row>
          <xdr:rowOff>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263</xdr:row>
          <xdr:rowOff>22860</xdr:rowOff>
        </xdr:from>
        <xdr:to>
          <xdr:col>1</xdr:col>
          <xdr:colOff>152400</xdr:colOff>
          <xdr:row>264</xdr:row>
          <xdr:rowOff>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262</xdr:row>
          <xdr:rowOff>22860</xdr:rowOff>
        </xdr:from>
        <xdr:to>
          <xdr:col>1</xdr:col>
          <xdr:colOff>152400</xdr:colOff>
          <xdr:row>263</xdr:row>
          <xdr:rowOff>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159</xdr:row>
          <xdr:rowOff>22860</xdr:rowOff>
        </xdr:from>
        <xdr:to>
          <xdr:col>1</xdr:col>
          <xdr:colOff>152400</xdr:colOff>
          <xdr:row>160</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255</xdr:row>
          <xdr:rowOff>22860</xdr:rowOff>
        </xdr:from>
        <xdr:to>
          <xdr:col>1</xdr:col>
          <xdr:colOff>152400</xdr:colOff>
          <xdr:row>256</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134</xdr:row>
          <xdr:rowOff>22860</xdr:rowOff>
        </xdr:from>
        <xdr:to>
          <xdr:col>1</xdr:col>
          <xdr:colOff>152400</xdr:colOff>
          <xdr:row>135</xdr:row>
          <xdr:rowOff>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212</xdr:row>
          <xdr:rowOff>22860</xdr:rowOff>
        </xdr:from>
        <xdr:to>
          <xdr:col>1</xdr:col>
          <xdr:colOff>152400</xdr:colOff>
          <xdr:row>213</xdr:row>
          <xdr:rowOff>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141</xdr:row>
          <xdr:rowOff>22860</xdr:rowOff>
        </xdr:from>
        <xdr:to>
          <xdr:col>1</xdr:col>
          <xdr:colOff>152400</xdr:colOff>
          <xdr:row>142</xdr:row>
          <xdr:rowOff>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22860</xdr:rowOff>
        </xdr:from>
        <xdr:to>
          <xdr:col>1</xdr:col>
          <xdr:colOff>152400</xdr:colOff>
          <xdr:row>224</xdr:row>
          <xdr:rowOff>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247</xdr:row>
          <xdr:rowOff>22860</xdr:rowOff>
        </xdr:from>
        <xdr:to>
          <xdr:col>1</xdr:col>
          <xdr:colOff>152400</xdr:colOff>
          <xdr:row>248</xdr:row>
          <xdr:rowOff>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152</xdr:row>
          <xdr:rowOff>22860</xdr:rowOff>
        </xdr:from>
        <xdr:to>
          <xdr:col>1</xdr:col>
          <xdr:colOff>152400</xdr:colOff>
          <xdr:row>153</xdr:row>
          <xdr:rowOff>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180</xdr:row>
          <xdr:rowOff>22860</xdr:rowOff>
        </xdr:from>
        <xdr:to>
          <xdr:col>1</xdr:col>
          <xdr:colOff>152400</xdr:colOff>
          <xdr:row>181</xdr:row>
          <xdr:rowOff>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181</xdr:row>
          <xdr:rowOff>22860</xdr:rowOff>
        </xdr:from>
        <xdr:to>
          <xdr:col>1</xdr:col>
          <xdr:colOff>152400</xdr:colOff>
          <xdr:row>182</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22860</xdr:rowOff>
        </xdr:from>
        <xdr:to>
          <xdr:col>1</xdr:col>
          <xdr:colOff>152400</xdr:colOff>
          <xdr:row>152</xdr:row>
          <xdr:rowOff>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136</xdr:row>
          <xdr:rowOff>22860</xdr:rowOff>
        </xdr:from>
        <xdr:to>
          <xdr:col>1</xdr:col>
          <xdr:colOff>152400</xdr:colOff>
          <xdr:row>137</xdr:row>
          <xdr:rowOff>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253</xdr:row>
          <xdr:rowOff>22860</xdr:rowOff>
        </xdr:from>
        <xdr:to>
          <xdr:col>1</xdr:col>
          <xdr:colOff>182880</xdr:colOff>
          <xdr:row>254</xdr:row>
          <xdr:rowOff>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253</xdr:row>
          <xdr:rowOff>22860</xdr:rowOff>
        </xdr:from>
        <xdr:to>
          <xdr:col>1</xdr:col>
          <xdr:colOff>182880</xdr:colOff>
          <xdr:row>254</xdr:row>
          <xdr:rowOff>0</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242</xdr:row>
          <xdr:rowOff>22860</xdr:rowOff>
        </xdr:from>
        <xdr:to>
          <xdr:col>1</xdr:col>
          <xdr:colOff>152400</xdr:colOff>
          <xdr:row>243</xdr:row>
          <xdr:rowOff>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171</xdr:row>
          <xdr:rowOff>22860</xdr:rowOff>
        </xdr:from>
        <xdr:to>
          <xdr:col>1</xdr:col>
          <xdr:colOff>152400</xdr:colOff>
          <xdr:row>172</xdr:row>
          <xdr:rowOff>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112</xdr:row>
          <xdr:rowOff>22860</xdr:rowOff>
        </xdr:from>
        <xdr:to>
          <xdr:col>1</xdr:col>
          <xdr:colOff>152400</xdr:colOff>
          <xdr:row>113</xdr:row>
          <xdr:rowOff>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113</xdr:row>
          <xdr:rowOff>22860</xdr:rowOff>
        </xdr:from>
        <xdr:to>
          <xdr:col>1</xdr:col>
          <xdr:colOff>152400</xdr:colOff>
          <xdr:row>114</xdr:row>
          <xdr:rowOff>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192</xdr:row>
          <xdr:rowOff>22860</xdr:rowOff>
        </xdr:from>
        <xdr:to>
          <xdr:col>1</xdr:col>
          <xdr:colOff>152400</xdr:colOff>
          <xdr:row>193</xdr:row>
          <xdr:rowOff>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208</xdr:row>
          <xdr:rowOff>22860</xdr:rowOff>
        </xdr:from>
        <xdr:to>
          <xdr:col>1</xdr:col>
          <xdr:colOff>152400</xdr:colOff>
          <xdr:row>209</xdr:row>
          <xdr:rowOff>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209</xdr:row>
          <xdr:rowOff>22860</xdr:rowOff>
        </xdr:from>
        <xdr:to>
          <xdr:col>1</xdr:col>
          <xdr:colOff>152400</xdr:colOff>
          <xdr:row>210</xdr:row>
          <xdr:rowOff>0</xdr:rowOff>
        </xdr:to>
        <xdr:sp macro="" textlink="">
          <xdr:nvSpPr>
            <xdr:cNvPr id="2340" name="Check Box 292" hidden="1">
              <a:extLst>
                <a:ext uri="{63B3BB69-23CF-44E3-9099-C40C66FF867C}">
                  <a14:compatExt spid="_x0000_s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210</xdr:row>
          <xdr:rowOff>22860</xdr:rowOff>
        </xdr:from>
        <xdr:to>
          <xdr:col>1</xdr:col>
          <xdr:colOff>152400</xdr:colOff>
          <xdr:row>211</xdr:row>
          <xdr:rowOff>0</xdr:rowOff>
        </xdr:to>
        <xdr:sp macro="" textlink="">
          <xdr:nvSpPr>
            <xdr:cNvPr id="2341" name="Check Box 293" hidden="1">
              <a:extLst>
                <a:ext uri="{63B3BB69-23CF-44E3-9099-C40C66FF867C}">
                  <a14:compatExt spid="_x0000_s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153</xdr:row>
          <xdr:rowOff>22860</xdr:rowOff>
        </xdr:from>
        <xdr:to>
          <xdr:col>1</xdr:col>
          <xdr:colOff>152400</xdr:colOff>
          <xdr:row>154</xdr:row>
          <xdr:rowOff>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155</xdr:row>
          <xdr:rowOff>22860</xdr:rowOff>
        </xdr:from>
        <xdr:to>
          <xdr:col>1</xdr:col>
          <xdr:colOff>152400</xdr:colOff>
          <xdr:row>156</xdr:row>
          <xdr:rowOff>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213</xdr:row>
          <xdr:rowOff>22860</xdr:rowOff>
        </xdr:from>
        <xdr:to>
          <xdr:col>1</xdr:col>
          <xdr:colOff>152400</xdr:colOff>
          <xdr:row>214</xdr:row>
          <xdr:rowOff>0</xdr:rowOff>
        </xdr:to>
        <xdr:sp macro="" textlink="">
          <xdr:nvSpPr>
            <xdr:cNvPr id="2346" name="Check Box 298" hidden="1">
              <a:extLst>
                <a:ext uri="{63B3BB69-23CF-44E3-9099-C40C66FF867C}">
                  <a14:compatExt spid="_x0000_s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214</xdr:row>
          <xdr:rowOff>22860</xdr:rowOff>
        </xdr:from>
        <xdr:to>
          <xdr:col>1</xdr:col>
          <xdr:colOff>152400</xdr:colOff>
          <xdr:row>215</xdr:row>
          <xdr:rowOff>0</xdr:rowOff>
        </xdr:to>
        <xdr:sp macro="" textlink="">
          <xdr:nvSpPr>
            <xdr:cNvPr id="2347" name="Check Box 299" hidden="1">
              <a:extLst>
                <a:ext uri="{63B3BB69-23CF-44E3-9099-C40C66FF867C}">
                  <a14:compatExt spid="_x0000_s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92</xdr:row>
          <xdr:rowOff>7620</xdr:rowOff>
        </xdr:from>
        <xdr:to>
          <xdr:col>1</xdr:col>
          <xdr:colOff>152400</xdr:colOff>
          <xdr:row>93</xdr:row>
          <xdr:rowOff>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22860</xdr:rowOff>
        </xdr:from>
        <xdr:to>
          <xdr:col>1</xdr:col>
          <xdr:colOff>152400</xdr:colOff>
          <xdr:row>94</xdr:row>
          <xdr:rowOff>182880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7620</xdr:rowOff>
        </xdr:from>
        <xdr:to>
          <xdr:col>1</xdr:col>
          <xdr:colOff>152400</xdr:colOff>
          <xdr:row>94</xdr:row>
          <xdr:rowOff>182880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95</xdr:row>
          <xdr:rowOff>7620</xdr:rowOff>
        </xdr:from>
        <xdr:to>
          <xdr:col>1</xdr:col>
          <xdr:colOff>152400</xdr:colOff>
          <xdr:row>96</xdr:row>
          <xdr:rowOff>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96</xdr:row>
          <xdr:rowOff>7620</xdr:rowOff>
        </xdr:from>
        <xdr:to>
          <xdr:col>1</xdr:col>
          <xdr:colOff>152400</xdr:colOff>
          <xdr:row>97</xdr:row>
          <xdr:rowOff>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242</xdr:row>
          <xdr:rowOff>0</xdr:rowOff>
        </xdr:from>
        <xdr:to>
          <xdr:col>1</xdr:col>
          <xdr:colOff>182880</xdr:colOff>
          <xdr:row>242</xdr:row>
          <xdr:rowOff>160020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242</xdr:row>
          <xdr:rowOff>0</xdr:rowOff>
        </xdr:from>
        <xdr:to>
          <xdr:col>1</xdr:col>
          <xdr:colOff>182880</xdr:colOff>
          <xdr:row>242</xdr:row>
          <xdr:rowOff>160020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xdr:cNvSpPr/>
      </xdr:nvSpPr>
      <xdr:spPr>
        <a:xfrm>
          <a:off x="5025838" y="387163"/>
          <a:ext cx="197224" cy="39310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B275"/>
  <sheetViews>
    <sheetView showZeros="0" view="pageBreakPreview" zoomScale="85" zoomScaleNormal="40" zoomScaleSheetLayoutView="85" workbookViewId="0">
      <selection activeCell="E16" sqref="E16:H16"/>
    </sheetView>
  </sheetViews>
  <sheetFormatPr defaultColWidth="8.69921875" defaultRowHeight="13.2" x14ac:dyDescent="0.2"/>
  <cols>
    <col min="1" max="2" width="2.69921875" style="5" customWidth="1"/>
    <col min="3" max="3" width="4.69921875" style="5" customWidth="1"/>
    <col min="4" max="4" width="15.69921875" style="10" customWidth="1"/>
    <col min="5" max="6" width="3.8984375" style="10" customWidth="1"/>
    <col min="7" max="7" width="10.5" style="5" customWidth="1"/>
    <col min="8" max="11" width="9.69921875" style="5" customWidth="1"/>
    <col min="12" max="16" width="8.69921875" style="5"/>
    <col min="17" max="18" width="2.69921875" style="5" customWidth="1"/>
    <col min="19" max="19" width="4.19921875" style="5" customWidth="1"/>
    <col min="20" max="20" width="15.69921875" style="5" customWidth="1"/>
    <col min="21" max="27" width="15.69921875" style="10" customWidth="1"/>
    <col min="28" max="16384" width="8.69921875" style="5"/>
  </cols>
  <sheetData>
    <row r="1" spans="1:27" ht="3" customHeight="1" x14ac:dyDescent="0.2">
      <c r="A1" s="3"/>
      <c r="B1" s="6"/>
      <c r="C1" s="6"/>
      <c r="D1" s="16"/>
      <c r="E1" s="16"/>
      <c r="F1" s="16"/>
      <c r="G1" s="6"/>
      <c r="H1" s="6"/>
      <c r="I1" s="6"/>
      <c r="J1" s="6"/>
      <c r="K1" s="6"/>
      <c r="L1" s="6"/>
      <c r="M1" s="6"/>
      <c r="N1" s="6"/>
      <c r="O1" s="6"/>
      <c r="P1" s="6"/>
      <c r="Q1" s="6"/>
      <c r="R1" s="3"/>
      <c r="S1" s="3"/>
      <c r="T1" s="3"/>
      <c r="U1" s="9"/>
      <c r="V1" s="9"/>
      <c r="W1" s="9"/>
      <c r="X1" s="9"/>
      <c r="Y1" s="9"/>
      <c r="Z1" s="9"/>
      <c r="AA1" s="9"/>
    </row>
    <row r="2" spans="1:27" ht="15.6" thickBot="1" x14ac:dyDescent="0.35">
      <c r="A2" s="3"/>
      <c r="B2" s="6"/>
      <c r="C2" s="469" t="s">
        <v>321</v>
      </c>
      <c r="D2" s="470"/>
      <c r="E2" s="193"/>
      <c r="F2" s="193"/>
      <c r="G2" s="194"/>
      <c r="H2" s="194"/>
      <c r="I2" s="194"/>
      <c r="J2" s="194"/>
      <c r="K2" s="194"/>
      <c r="L2" s="6"/>
      <c r="M2" s="6"/>
      <c r="N2" s="6"/>
      <c r="O2" s="6"/>
      <c r="P2" s="6"/>
      <c r="Q2" s="6"/>
      <c r="R2" s="3"/>
      <c r="S2" s="3"/>
      <c r="T2" s="3"/>
      <c r="U2" s="9"/>
      <c r="V2" s="9"/>
      <c r="W2" s="9"/>
      <c r="X2" s="9"/>
      <c r="Y2" s="9"/>
      <c r="Z2" s="9"/>
      <c r="AA2" s="9"/>
    </row>
    <row r="3" spans="1:27" ht="16.2" thickTop="1" thickBot="1" x14ac:dyDescent="0.25">
      <c r="A3" s="191"/>
      <c r="B3" s="191"/>
      <c r="C3" s="471" t="s">
        <v>127</v>
      </c>
      <c r="D3" s="470"/>
      <c r="E3" s="193"/>
      <c r="F3" s="193"/>
      <c r="G3" s="192"/>
      <c r="H3" s="192"/>
      <c r="I3" s="192"/>
      <c r="J3" s="487"/>
      <c r="K3" s="228" t="s">
        <v>122</v>
      </c>
      <c r="L3" s="491"/>
      <c r="M3" s="228" t="s">
        <v>123</v>
      </c>
      <c r="N3" s="472"/>
      <c r="O3" s="422" t="s">
        <v>119</v>
      </c>
      <c r="P3" s="191"/>
      <c r="Q3" s="191"/>
      <c r="R3" s="191"/>
      <c r="S3" s="3"/>
      <c r="T3" s="3"/>
      <c r="U3" s="9"/>
      <c r="V3" s="9"/>
      <c r="W3" s="9"/>
      <c r="X3" s="9"/>
      <c r="Y3" s="9"/>
      <c r="Z3" s="191"/>
      <c r="AA3" s="191"/>
    </row>
    <row r="4" spans="1:27" ht="16.2" x14ac:dyDescent="0.2">
      <c r="A4" s="3"/>
      <c r="B4" s="6"/>
      <c r="C4" s="23" t="s">
        <v>40</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5">
      <c r="A5" s="3"/>
      <c r="B5" s="6"/>
      <c r="C5" s="8"/>
      <c r="D5" s="25"/>
      <c r="E5" s="25"/>
      <c r="F5" s="25"/>
      <c r="G5" s="8"/>
      <c r="H5" s="8"/>
      <c r="I5" s="8"/>
      <c r="J5" s="8"/>
      <c r="K5" s="8"/>
      <c r="L5" s="8"/>
      <c r="M5" s="8"/>
      <c r="N5" s="6"/>
      <c r="O5" s="6"/>
      <c r="P5" s="6"/>
      <c r="Q5" s="6"/>
      <c r="R5" s="3"/>
      <c r="S5" s="3"/>
      <c r="T5" s="3"/>
      <c r="U5" s="9"/>
      <c r="V5" s="9"/>
      <c r="W5" s="9"/>
      <c r="X5" s="9"/>
      <c r="Y5" s="9"/>
      <c r="Z5" s="9"/>
      <c r="AA5" s="9"/>
    </row>
    <row r="6" spans="1:27" ht="19.95" customHeight="1" thickBot="1" x14ac:dyDescent="0.25">
      <c r="A6" s="3"/>
      <c r="B6" s="6"/>
      <c r="C6" s="195" t="s">
        <v>41</v>
      </c>
      <c r="D6" s="196" t="s">
        <v>42</v>
      </c>
      <c r="E6" s="720" t="s">
        <v>43</v>
      </c>
      <c r="F6" s="721"/>
      <c r="G6" s="721"/>
      <c r="H6" s="721"/>
      <c r="I6" s="722"/>
      <c r="J6" s="721"/>
      <c r="K6" s="722"/>
      <c r="L6" s="721"/>
      <c r="M6" s="723"/>
      <c r="N6" s="702" t="s">
        <v>44</v>
      </c>
      <c r="O6" s="702"/>
      <c r="P6" s="703"/>
      <c r="Q6" s="6"/>
      <c r="R6" s="3"/>
      <c r="S6" s="7" t="s">
        <v>45</v>
      </c>
      <c r="T6" s="3"/>
      <c r="U6" s="9"/>
      <c r="V6" s="9"/>
      <c r="W6" s="9"/>
      <c r="X6" s="9"/>
      <c r="Y6" s="9"/>
      <c r="Z6" s="9"/>
      <c r="AA6" s="9"/>
    </row>
    <row r="7" spans="1:27" ht="19.95" customHeight="1" thickTop="1" thickBot="1" x14ac:dyDescent="0.25">
      <c r="A7" s="3"/>
      <c r="B7" s="6"/>
      <c r="C7" s="197">
        <v>0</v>
      </c>
      <c r="D7" s="479" t="s">
        <v>112</v>
      </c>
      <c r="E7" s="724">
        <v>44824</v>
      </c>
      <c r="F7" s="725"/>
      <c r="G7" s="725"/>
      <c r="H7" s="726"/>
      <c r="I7" s="483" t="s">
        <v>344</v>
      </c>
      <c r="J7" s="485">
        <v>4</v>
      </c>
      <c r="K7" s="180" t="s">
        <v>109</v>
      </c>
      <c r="L7" s="718" t="s">
        <v>111</v>
      </c>
      <c r="M7" s="719"/>
      <c r="N7" s="176"/>
      <c r="O7" s="176"/>
      <c r="P7" s="177"/>
      <c r="Q7" s="6"/>
      <c r="R7" s="3"/>
      <c r="S7" s="257">
        <f>C7</f>
        <v>0</v>
      </c>
      <c r="T7" s="258" t="str">
        <f>D7</f>
        <v>公告日</v>
      </c>
      <c r="U7" s="220" t="s">
        <v>110</v>
      </c>
      <c r="V7" s="221" t="s">
        <v>111</v>
      </c>
      <c r="W7" s="179"/>
      <c r="X7" s="179"/>
      <c r="Y7" s="179"/>
      <c r="Z7" s="179"/>
      <c r="AA7" s="179"/>
    </row>
    <row r="8" spans="1:27" s="27" customFormat="1" ht="18" customHeight="1" thickBot="1" x14ac:dyDescent="0.5">
      <c r="A8" s="26"/>
      <c r="B8" s="20"/>
      <c r="C8" s="198">
        <v>1</v>
      </c>
      <c r="D8" s="481" t="s">
        <v>1</v>
      </c>
      <c r="E8" s="727">
        <v>2022108361</v>
      </c>
      <c r="F8" s="728"/>
      <c r="G8" s="728"/>
      <c r="H8" s="728"/>
      <c r="I8" s="729"/>
      <c r="J8" s="736"/>
      <c r="K8" s="737"/>
      <c r="L8" s="737"/>
      <c r="M8" s="737"/>
      <c r="N8" s="704"/>
      <c r="O8" s="704"/>
      <c r="P8" s="705"/>
      <c r="Q8" s="20"/>
      <c r="R8" s="26"/>
      <c r="S8" s="199">
        <f t="shared" ref="S8:S21" si="0">C8</f>
        <v>1</v>
      </c>
      <c r="T8" s="267" t="str">
        <f>D8</f>
        <v>工事番号</v>
      </c>
      <c r="U8" s="684" t="s">
        <v>46</v>
      </c>
      <c r="V8" s="684"/>
      <c r="W8" s="684"/>
      <c r="X8" s="749"/>
      <c r="Y8" s="750"/>
      <c r="Z8" s="750"/>
      <c r="AA8" s="750"/>
    </row>
    <row r="9" spans="1:27" s="27" customFormat="1" ht="18" customHeight="1" thickBot="1" x14ac:dyDescent="0.5">
      <c r="A9" s="26"/>
      <c r="B9" s="20"/>
      <c r="C9" s="199">
        <v>2</v>
      </c>
      <c r="D9" s="482" t="s">
        <v>2</v>
      </c>
      <c r="E9" s="727" t="s">
        <v>529</v>
      </c>
      <c r="F9" s="728"/>
      <c r="G9" s="728"/>
      <c r="H9" s="728"/>
      <c r="I9" s="728"/>
      <c r="J9" s="728"/>
      <c r="K9" s="728"/>
      <c r="L9" s="728"/>
      <c r="M9" s="729"/>
      <c r="N9" s="706"/>
      <c r="O9" s="707"/>
      <c r="P9" s="708"/>
      <c r="Q9" s="20"/>
      <c r="R9" s="26"/>
      <c r="S9" s="199">
        <f t="shared" si="0"/>
        <v>2</v>
      </c>
      <c r="T9" s="267" t="str">
        <f t="shared" ref="T9:T21" si="1">D9</f>
        <v>工事名</v>
      </c>
      <c r="U9" s="613" t="s">
        <v>46</v>
      </c>
      <c r="V9" s="613"/>
      <c r="W9" s="613"/>
      <c r="X9" s="749"/>
      <c r="Y9" s="750"/>
      <c r="Z9" s="750"/>
      <c r="AA9" s="750"/>
    </row>
    <row r="10" spans="1:27" s="27" customFormat="1" ht="18" customHeight="1" thickBot="1" x14ac:dyDescent="0.5">
      <c r="A10" s="26"/>
      <c r="B10" s="20"/>
      <c r="C10" s="199">
        <v>3</v>
      </c>
      <c r="D10" s="482" t="s">
        <v>3</v>
      </c>
      <c r="E10" s="730" t="s">
        <v>530</v>
      </c>
      <c r="F10" s="731"/>
      <c r="G10" s="731"/>
      <c r="H10" s="731"/>
      <c r="I10" s="731"/>
      <c r="J10" s="731"/>
      <c r="K10" s="731"/>
      <c r="L10" s="731"/>
      <c r="M10" s="732"/>
      <c r="N10" s="706"/>
      <c r="O10" s="707"/>
      <c r="P10" s="708"/>
      <c r="Q10" s="20"/>
      <c r="R10" s="26"/>
      <c r="S10" s="199">
        <f t="shared" si="0"/>
        <v>3</v>
      </c>
      <c r="T10" s="267" t="str">
        <f t="shared" si="1"/>
        <v>路線名</v>
      </c>
      <c r="U10" s="613" t="s">
        <v>46</v>
      </c>
      <c r="V10" s="613"/>
      <c r="W10" s="613"/>
      <c r="X10" s="749"/>
      <c r="Y10" s="750"/>
      <c r="Z10" s="750"/>
      <c r="AA10" s="750"/>
    </row>
    <row r="11" spans="1:27" s="27" customFormat="1" ht="18" customHeight="1" thickBot="1" x14ac:dyDescent="0.5">
      <c r="A11" s="26"/>
      <c r="B11" s="20"/>
      <c r="C11" s="199">
        <v>4</v>
      </c>
      <c r="D11" s="200" t="s">
        <v>4</v>
      </c>
      <c r="E11" s="789" t="s">
        <v>325</v>
      </c>
      <c r="F11" s="790"/>
      <c r="G11" s="791" t="s">
        <v>531</v>
      </c>
      <c r="H11" s="792"/>
      <c r="I11" s="793"/>
      <c r="J11" s="748"/>
      <c r="K11" s="748"/>
      <c r="L11" s="748"/>
      <c r="M11" s="788"/>
      <c r="N11" s="709"/>
      <c r="O11" s="709"/>
      <c r="P11" s="710"/>
      <c r="Q11" s="20"/>
      <c r="R11" s="26"/>
      <c r="S11" s="199">
        <f t="shared" si="0"/>
        <v>4</v>
      </c>
      <c r="T11" s="267" t="str">
        <f t="shared" si="1"/>
        <v>工事場所</v>
      </c>
      <c r="U11" s="613" t="s">
        <v>46</v>
      </c>
      <c r="V11" s="613"/>
      <c r="W11" s="613"/>
      <c r="X11" s="749"/>
      <c r="Y11" s="750"/>
      <c r="Z11" s="750"/>
      <c r="AA11" s="750"/>
    </row>
    <row r="12" spans="1:27" s="27" customFormat="1" ht="18" customHeight="1" thickTop="1" thickBot="1" x14ac:dyDescent="0.5">
      <c r="A12" s="26"/>
      <c r="B12" s="20"/>
      <c r="C12" s="199">
        <v>5</v>
      </c>
      <c r="D12" s="200" t="s">
        <v>9</v>
      </c>
      <c r="E12" s="745">
        <f>IF(I12=U12,J12,L12)</f>
        <v>44992</v>
      </c>
      <c r="F12" s="746"/>
      <c r="G12" s="747"/>
      <c r="H12" s="747"/>
      <c r="I12" s="490" t="s">
        <v>532</v>
      </c>
      <c r="J12" s="738">
        <v>44992</v>
      </c>
      <c r="K12" s="739"/>
      <c r="L12" s="740" t="s">
        <v>343</v>
      </c>
      <c r="M12" s="741"/>
      <c r="N12" s="715"/>
      <c r="O12" s="716"/>
      <c r="P12" s="717"/>
      <c r="Q12" s="20"/>
      <c r="R12" s="26"/>
      <c r="S12" s="199">
        <f t="shared" si="0"/>
        <v>5</v>
      </c>
      <c r="T12" s="267" t="str">
        <f t="shared" si="1"/>
        <v>工期</v>
      </c>
      <c r="U12" s="219" t="s">
        <v>323</v>
      </c>
      <c r="V12" s="219" t="s">
        <v>324</v>
      </c>
      <c r="W12" s="433"/>
      <c r="X12" s="749"/>
      <c r="Y12" s="750"/>
      <c r="Z12" s="750"/>
      <c r="AA12" s="750"/>
    </row>
    <row r="13" spans="1:27" s="27" customFormat="1" ht="18" customHeight="1" thickTop="1" thickBot="1" x14ac:dyDescent="0.5">
      <c r="A13" s="26"/>
      <c r="B13" s="20"/>
      <c r="C13" s="199">
        <v>6</v>
      </c>
      <c r="D13" s="482" t="s">
        <v>5</v>
      </c>
      <c r="E13" s="676" t="s">
        <v>443</v>
      </c>
      <c r="F13" s="677"/>
      <c r="G13" s="677"/>
      <c r="H13" s="677"/>
      <c r="I13" s="678"/>
      <c r="J13" s="742" t="s">
        <v>326</v>
      </c>
      <c r="K13" s="743"/>
      <c r="L13" s="744" t="s">
        <v>327</v>
      </c>
      <c r="M13" s="743"/>
      <c r="N13" s="716"/>
      <c r="O13" s="716"/>
      <c r="P13" s="717"/>
      <c r="Q13" s="20"/>
      <c r="R13" s="26"/>
      <c r="S13" s="199">
        <f t="shared" si="0"/>
        <v>6</v>
      </c>
      <c r="T13" s="267" t="str">
        <f t="shared" si="1"/>
        <v>型式</v>
      </c>
      <c r="U13" s="219" t="s">
        <v>47</v>
      </c>
      <c r="V13" s="219" t="s">
        <v>48</v>
      </c>
      <c r="W13" s="219" t="s">
        <v>443</v>
      </c>
      <c r="X13" s="749"/>
      <c r="Y13" s="750"/>
      <c r="Z13" s="750"/>
      <c r="AA13" s="750"/>
    </row>
    <row r="14" spans="1:27" s="27" customFormat="1" ht="18" customHeight="1" thickTop="1" thickBot="1" x14ac:dyDescent="0.5">
      <c r="A14" s="26"/>
      <c r="B14" s="20"/>
      <c r="C14" s="199">
        <v>7</v>
      </c>
      <c r="D14" s="482" t="s">
        <v>7</v>
      </c>
      <c r="E14" s="733" t="s">
        <v>50</v>
      </c>
      <c r="F14" s="734"/>
      <c r="G14" s="734"/>
      <c r="H14" s="734"/>
      <c r="I14" s="735"/>
      <c r="J14" s="713"/>
      <c r="K14" s="714"/>
      <c r="L14" s="714"/>
      <c r="M14" s="714"/>
      <c r="N14" s="711"/>
      <c r="O14" s="711"/>
      <c r="P14" s="712"/>
      <c r="Q14" s="20"/>
      <c r="R14" s="26"/>
      <c r="S14" s="199">
        <f t="shared" si="0"/>
        <v>7</v>
      </c>
      <c r="T14" s="267" t="str">
        <f t="shared" si="1"/>
        <v>業種</v>
      </c>
      <c r="U14" s="219" t="s">
        <v>49</v>
      </c>
      <c r="V14" s="219" t="s">
        <v>50</v>
      </c>
      <c r="W14" s="219" t="s">
        <v>52</v>
      </c>
      <c r="X14" s="219" t="s">
        <v>53</v>
      </c>
      <c r="Y14" s="219" t="s">
        <v>51</v>
      </c>
      <c r="Z14" s="219" t="s">
        <v>55</v>
      </c>
      <c r="AA14" s="219" t="s">
        <v>54</v>
      </c>
    </row>
    <row r="15" spans="1:27" s="27" customFormat="1" ht="18" customHeight="1" thickBot="1" x14ac:dyDescent="0.5">
      <c r="A15" s="26"/>
      <c r="B15" s="268"/>
      <c r="C15" s="674">
        <v>8</v>
      </c>
      <c r="D15" s="482" t="s">
        <v>236</v>
      </c>
      <c r="E15" s="795">
        <v>46640000</v>
      </c>
      <c r="F15" s="796"/>
      <c r="G15" s="796"/>
      <c r="H15" s="796"/>
      <c r="I15" s="486" t="s">
        <v>237</v>
      </c>
      <c r="J15" s="713"/>
      <c r="K15" s="714"/>
      <c r="L15" s="714"/>
      <c r="M15" s="714"/>
      <c r="N15" s="711"/>
      <c r="O15" s="711"/>
      <c r="P15" s="712"/>
      <c r="Q15" s="268"/>
      <c r="R15" s="26"/>
      <c r="S15" s="674">
        <f>C15</f>
        <v>8</v>
      </c>
      <c r="T15" s="267" t="str">
        <f t="shared" si="1"/>
        <v>設計金額（税込）</v>
      </c>
      <c r="U15" s="757" t="s">
        <v>46</v>
      </c>
      <c r="V15" s="758"/>
      <c r="W15" s="794"/>
      <c r="X15" s="260"/>
      <c r="Y15" s="207"/>
      <c r="Z15" s="207"/>
      <c r="AA15" s="207"/>
    </row>
    <row r="16" spans="1:27" s="27" customFormat="1" ht="18" customHeight="1" x14ac:dyDescent="0.45">
      <c r="A16" s="26"/>
      <c r="B16" s="20"/>
      <c r="C16" s="760"/>
      <c r="D16" s="200" t="s">
        <v>422</v>
      </c>
      <c r="E16" s="797">
        <f>ROUNDDOWN(E15/2,-6)/10000</f>
        <v>2300</v>
      </c>
      <c r="F16" s="798"/>
      <c r="G16" s="798"/>
      <c r="H16" s="798"/>
      <c r="I16" s="484" t="s">
        <v>113</v>
      </c>
      <c r="J16" s="714"/>
      <c r="K16" s="714"/>
      <c r="L16" s="714"/>
      <c r="M16" s="714"/>
      <c r="N16" s="711" t="s">
        <v>118</v>
      </c>
      <c r="O16" s="711"/>
      <c r="P16" s="712"/>
      <c r="Q16" s="20"/>
      <c r="R16" s="26"/>
      <c r="S16" s="760"/>
      <c r="T16" s="267" t="str">
        <f t="shared" si="1"/>
        <v>同規模工事契約金額</v>
      </c>
      <c r="U16" s="260"/>
      <c r="V16" s="260"/>
      <c r="W16" s="242"/>
      <c r="X16" s="207"/>
      <c r="Y16" s="207"/>
      <c r="Z16" s="207"/>
      <c r="AA16" s="207"/>
    </row>
    <row r="17" spans="1:28" s="27" customFormat="1" ht="18" customHeight="1" x14ac:dyDescent="0.45">
      <c r="A17" s="26"/>
      <c r="B17" s="20"/>
      <c r="C17" s="199">
        <v>9</v>
      </c>
      <c r="D17" s="200" t="s">
        <v>14</v>
      </c>
      <c r="E17" s="696" t="str">
        <f>IF(L7=U7,U17,V17)</f>
        <v>前年度（令和3年度）</v>
      </c>
      <c r="F17" s="697"/>
      <c r="G17" s="697"/>
      <c r="H17" s="697"/>
      <c r="I17" s="698"/>
      <c r="J17" s="613"/>
      <c r="K17" s="613"/>
      <c r="L17" s="613"/>
      <c r="M17" s="613"/>
      <c r="N17" s="695" t="s">
        <v>338</v>
      </c>
      <c r="O17" s="603"/>
      <c r="P17" s="604"/>
      <c r="Q17" s="20"/>
      <c r="R17" s="26"/>
      <c r="S17" s="199">
        <f t="shared" si="0"/>
        <v>9</v>
      </c>
      <c r="T17" s="267" t="str">
        <f t="shared" si="1"/>
        <v>年次設定</v>
      </c>
      <c r="U17" s="263" t="str">
        <f>"前々年度（令和2年度）"</f>
        <v>前々年度（令和2年度）</v>
      </c>
      <c r="V17" s="263" t="str">
        <f>"前年度（令和"&amp;J7-1&amp;"年度）"</f>
        <v>前年度（令和3年度）</v>
      </c>
      <c r="W17" s="246"/>
      <c r="X17" s="207"/>
      <c r="Y17" s="207"/>
      <c r="Z17" s="207"/>
      <c r="AA17" s="207"/>
    </row>
    <row r="18" spans="1:28" s="27" customFormat="1" ht="18" customHeight="1" x14ac:dyDescent="0.45">
      <c r="A18" s="26"/>
      <c r="B18" s="20"/>
      <c r="C18" s="199">
        <v>10</v>
      </c>
      <c r="D18" s="200" t="s">
        <v>15</v>
      </c>
      <c r="E18" s="696" t="str">
        <f>IF(L7=U7,U18,V18)</f>
        <v>令和元年度から令和3年度まで</v>
      </c>
      <c r="F18" s="697"/>
      <c r="G18" s="697"/>
      <c r="H18" s="697"/>
      <c r="I18" s="698"/>
      <c r="J18" s="613"/>
      <c r="K18" s="613"/>
      <c r="L18" s="613"/>
      <c r="M18" s="613"/>
      <c r="N18" s="608"/>
      <c r="O18" s="609"/>
      <c r="P18" s="610"/>
      <c r="Q18" s="20"/>
      <c r="R18" s="26"/>
      <c r="S18" s="199">
        <f t="shared" si="0"/>
        <v>10</v>
      </c>
      <c r="T18" s="267" t="str">
        <f t="shared" si="1"/>
        <v>過去３年間設定</v>
      </c>
      <c r="U18" s="263" t="str">
        <f>"平成"&amp;34-4&amp;"年度から令和"&amp;J7-2&amp;"年度まで"</f>
        <v>平成30年度から令和2年度まで</v>
      </c>
      <c r="V18" s="263" t="str">
        <f>"令和元年度から令和"&amp;J7-1&amp;"年度まで"</f>
        <v>令和元年度から令和3年度まで</v>
      </c>
      <c r="W18" s="246"/>
      <c r="X18" s="207"/>
      <c r="Y18" s="207"/>
      <c r="Z18" s="207"/>
      <c r="AA18" s="207"/>
    </row>
    <row r="19" spans="1:28" s="27" customFormat="1" ht="18" customHeight="1" x14ac:dyDescent="0.45">
      <c r="A19" s="26"/>
      <c r="B19" s="20"/>
      <c r="C19" s="199">
        <v>11</v>
      </c>
      <c r="D19" s="201" t="s">
        <v>16</v>
      </c>
      <c r="E19" s="679" t="str">
        <f>"平成"&amp;33-5&amp;"年度から令和"&amp;J7-1&amp;"年度まで"</f>
        <v>平成28年度から令和3年度まで</v>
      </c>
      <c r="F19" s="680"/>
      <c r="G19" s="680"/>
      <c r="H19" s="680"/>
      <c r="I19" s="681"/>
      <c r="J19" s="613"/>
      <c r="K19" s="613"/>
      <c r="L19" s="613"/>
      <c r="M19" s="613"/>
      <c r="N19" s="602" t="s">
        <v>124</v>
      </c>
      <c r="O19" s="603"/>
      <c r="P19" s="604"/>
      <c r="Q19" s="20"/>
      <c r="R19" s="26"/>
      <c r="S19" s="199">
        <f t="shared" si="0"/>
        <v>11</v>
      </c>
      <c r="T19" s="267" t="str">
        <f t="shared" si="1"/>
        <v>過去５年間設定</v>
      </c>
      <c r="U19" s="242"/>
      <c r="V19" s="243"/>
      <c r="W19" s="207"/>
      <c r="X19" s="207"/>
      <c r="Y19" s="207"/>
      <c r="Z19" s="207"/>
      <c r="AA19" s="207"/>
    </row>
    <row r="20" spans="1:28" s="27" customFormat="1" ht="18" customHeight="1" x14ac:dyDescent="0.45">
      <c r="A20" s="26"/>
      <c r="B20" s="20"/>
      <c r="C20" s="199">
        <v>12</v>
      </c>
      <c r="D20" s="201" t="s">
        <v>24</v>
      </c>
      <c r="E20" s="679" t="str">
        <f>"平成"&amp;33-10&amp;"年度から令和"&amp;J7-1&amp;"年度まで"</f>
        <v>平成23年度から令和3年度まで</v>
      </c>
      <c r="F20" s="680"/>
      <c r="G20" s="680"/>
      <c r="H20" s="680"/>
      <c r="I20" s="681"/>
      <c r="J20" s="613"/>
      <c r="K20" s="613"/>
      <c r="L20" s="613"/>
      <c r="M20" s="613"/>
      <c r="N20" s="608"/>
      <c r="O20" s="609"/>
      <c r="P20" s="610"/>
      <c r="Q20" s="20"/>
      <c r="R20" s="26"/>
      <c r="S20" s="199">
        <f t="shared" si="0"/>
        <v>12</v>
      </c>
      <c r="T20" s="267" t="str">
        <f t="shared" si="1"/>
        <v>過去１０年間設定</v>
      </c>
      <c r="U20" s="244"/>
      <c r="V20" s="245"/>
      <c r="W20" s="207"/>
      <c r="X20" s="207"/>
      <c r="Y20" s="207"/>
      <c r="Z20" s="207"/>
      <c r="AA20" s="207"/>
    </row>
    <row r="21" spans="1:28" s="27" customFormat="1" ht="18" customHeight="1" x14ac:dyDescent="0.45">
      <c r="A21" s="26"/>
      <c r="B21" s="20"/>
      <c r="C21" s="199">
        <v>13</v>
      </c>
      <c r="D21" s="200" t="s">
        <v>25</v>
      </c>
      <c r="E21" s="699" t="s">
        <v>26</v>
      </c>
      <c r="F21" s="700"/>
      <c r="G21" s="701"/>
      <c r="H21" s="786" t="str">
        <f>IF(E14=V14,V21,U21)</f>
        <v>建築士法「建築士試験」</v>
      </c>
      <c r="I21" s="787"/>
      <c r="J21" s="613"/>
      <c r="K21" s="613"/>
      <c r="L21" s="613"/>
      <c r="M21" s="613"/>
      <c r="N21" s="711" t="s">
        <v>120</v>
      </c>
      <c r="O21" s="711"/>
      <c r="P21" s="712"/>
      <c r="Q21" s="20"/>
      <c r="R21" s="26"/>
      <c r="S21" s="199">
        <f t="shared" si="0"/>
        <v>13</v>
      </c>
      <c r="T21" s="267" t="str">
        <f t="shared" si="1"/>
        <v>配置予定技術者の資格</v>
      </c>
      <c r="U21" s="289" t="s">
        <v>56</v>
      </c>
      <c r="V21" s="289" t="s">
        <v>57</v>
      </c>
      <c r="W21" s="244" t="s">
        <v>234</v>
      </c>
      <c r="X21" s="245"/>
      <c r="Y21" s="245"/>
      <c r="Z21" s="245"/>
      <c r="AA21" s="245"/>
    </row>
    <row r="22" spans="1:28" ht="25.2" customHeight="1" x14ac:dyDescent="0.2">
      <c r="A22" s="3"/>
      <c r="B22" s="6"/>
      <c r="C22" s="674">
        <v>14</v>
      </c>
      <c r="D22" s="202" t="s">
        <v>115</v>
      </c>
      <c r="E22" s="679" t="str">
        <f>"令和"&amp;J7&amp;"年度"</f>
        <v>令和4年度</v>
      </c>
      <c r="F22" s="680"/>
      <c r="G22" s="680"/>
      <c r="H22" s="680"/>
      <c r="I22" s="681"/>
      <c r="J22" s="661"/>
      <c r="K22" s="661"/>
      <c r="L22" s="661"/>
      <c r="M22" s="661"/>
      <c r="N22" s="716" t="s">
        <v>119</v>
      </c>
      <c r="O22" s="716"/>
      <c r="P22" s="717"/>
      <c r="Q22" s="6"/>
      <c r="R22" s="3"/>
      <c r="S22" s="674">
        <v>14</v>
      </c>
      <c r="T22" s="259" t="s">
        <v>116</v>
      </c>
      <c r="U22" s="754" t="s">
        <v>117</v>
      </c>
      <c r="V22" s="754"/>
      <c r="W22" s="754"/>
      <c r="X22" s="261"/>
      <c r="Y22" s="262"/>
      <c r="Z22" s="262"/>
      <c r="AA22" s="262"/>
    </row>
    <row r="23" spans="1:28" ht="25.2" customHeight="1" x14ac:dyDescent="0.2">
      <c r="A23" s="3"/>
      <c r="B23" s="6"/>
      <c r="C23" s="760"/>
      <c r="D23" s="202" t="s">
        <v>114</v>
      </c>
      <c r="E23" s="679" t="str">
        <f>"令和"&amp;J7-1&amp;"年度"</f>
        <v>令和3年度</v>
      </c>
      <c r="F23" s="680"/>
      <c r="G23" s="680"/>
      <c r="H23" s="680"/>
      <c r="I23" s="681"/>
      <c r="J23" s="181"/>
      <c r="K23" s="182"/>
      <c r="L23" s="182"/>
      <c r="M23" s="183"/>
      <c r="N23" s="716" t="s">
        <v>119</v>
      </c>
      <c r="O23" s="716"/>
      <c r="P23" s="717"/>
      <c r="Q23" s="6"/>
      <c r="R23" s="3"/>
      <c r="S23" s="760"/>
      <c r="T23" s="259" t="s">
        <v>58</v>
      </c>
      <c r="U23" s="754" t="s">
        <v>117</v>
      </c>
      <c r="V23" s="754"/>
      <c r="W23" s="754"/>
      <c r="X23" s="184"/>
      <c r="Y23" s="185"/>
      <c r="Z23" s="185"/>
      <c r="AA23" s="185"/>
      <c r="AB23" s="4"/>
    </row>
    <row r="24" spans="1:28" s="4" customFormat="1" ht="18" customHeight="1" x14ac:dyDescent="0.2">
      <c r="A24" s="3"/>
      <c r="B24" s="6"/>
      <c r="C24" s="199">
        <v>15</v>
      </c>
      <c r="D24" s="201" t="s">
        <v>30</v>
      </c>
      <c r="E24" s="775" t="str">
        <f>"平成"&amp;33-3&amp;"年4月1日"</f>
        <v>平成30年4月1日</v>
      </c>
      <c r="F24" s="776"/>
      <c r="G24" s="776"/>
      <c r="H24" s="776"/>
      <c r="I24" s="777"/>
      <c r="J24" s="661"/>
      <c r="K24" s="661"/>
      <c r="L24" s="661"/>
      <c r="M24" s="661"/>
      <c r="N24" s="716" t="s">
        <v>119</v>
      </c>
      <c r="O24" s="716"/>
      <c r="P24" s="717"/>
      <c r="Q24" s="6"/>
      <c r="R24" s="3"/>
      <c r="S24" s="199">
        <v>15</v>
      </c>
      <c r="T24" s="259" t="s">
        <v>59</v>
      </c>
      <c r="U24" s="754" t="s">
        <v>117</v>
      </c>
      <c r="V24" s="754"/>
      <c r="W24" s="754"/>
      <c r="X24" s="184"/>
      <c r="Y24" s="185"/>
      <c r="Z24" s="185"/>
      <c r="AA24" s="185"/>
    </row>
    <row r="25" spans="1:28" s="4" customFormat="1" ht="18" customHeight="1" x14ac:dyDescent="0.2">
      <c r="A25" s="3"/>
      <c r="B25" s="6"/>
      <c r="C25" s="199">
        <v>16</v>
      </c>
      <c r="D25" s="201" t="s">
        <v>36</v>
      </c>
      <c r="E25" s="778">
        <v>2500</v>
      </c>
      <c r="F25" s="779"/>
      <c r="G25" s="779"/>
      <c r="H25" s="779"/>
      <c r="I25" s="780"/>
      <c r="J25" s="661"/>
      <c r="K25" s="661"/>
      <c r="L25" s="661"/>
      <c r="M25" s="661"/>
      <c r="N25" s="716" t="s">
        <v>121</v>
      </c>
      <c r="O25" s="716"/>
      <c r="P25" s="717"/>
      <c r="Q25" s="6"/>
      <c r="R25" s="3"/>
      <c r="S25" s="199">
        <v>16</v>
      </c>
      <c r="T25" s="259" t="s">
        <v>60</v>
      </c>
      <c r="U25" s="755" t="s">
        <v>46</v>
      </c>
      <c r="V25" s="755"/>
      <c r="W25" s="755"/>
      <c r="X25" s="184"/>
      <c r="Y25" s="185"/>
      <c r="Z25" s="185"/>
      <c r="AA25" s="185"/>
    </row>
    <row r="26" spans="1:28" s="4" customFormat="1" ht="18" customHeight="1" thickBot="1" x14ac:dyDescent="0.25">
      <c r="A26" s="3"/>
      <c r="B26" s="6"/>
      <c r="C26" s="199">
        <v>17</v>
      </c>
      <c r="D26" s="201" t="s">
        <v>38</v>
      </c>
      <c r="E26" s="781">
        <v>100</v>
      </c>
      <c r="F26" s="782"/>
      <c r="G26" s="782"/>
      <c r="H26" s="782"/>
      <c r="I26" s="783"/>
      <c r="J26" s="661"/>
      <c r="K26" s="661"/>
      <c r="L26" s="661"/>
      <c r="M26" s="661"/>
      <c r="N26" s="716" t="s">
        <v>121</v>
      </c>
      <c r="O26" s="716"/>
      <c r="P26" s="717"/>
      <c r="Q26" s="6"/>
      <c r="R26" s="3"/>
      <c r="S26" s="199">
        <v>17</v>
      </c>
      <c r="T26" s="259" t="s">
        <v>61</v>
      </c>
      <c r="U26" s="756" t="s">
        <v>46</v>
      </c>
      <c r="V26" s="756"/>
      <c r="W26" s="756"/>
      <c r="X26" s="184"/>
      <c r="Y26" s="185"/>
      <c r="Z26" s="185"/>
      <c r="AA26" s="185"/>
      <c r="AB26" s="14"/>
    </row>
    <row r="27" spans="1:28" s="14" customFormat="1" ht="18" customHeight="1" thickTop="1" thickBot="1" x14ac:dyDescent="0.5">
      <c r="A27" s="58"/>
      <c r="B27" s="21"/>
      <c r="C27" s="199">
        <v>18</v>
      </c>
      <c r="D27" s="488" t="s">
        <v>68</v>
      </c>
      <c r="E27" s="676" t="s">
        <v>233</v>
      </c>
      <c r="F27" s="677"/>
      <c r="G27" s="677"/>
      <c r="H27" s="677"/>
      <c r="I27" s="678"/>
      <c r="J27" s="662"/>
      <c r="K27" s="663"/>
      <c r="L27" s="663"/>
      <c r="M27" s="663"/>
      <c r="N27" s="711"/>
      <c r="O27" s="711"/>
      <c r="P27" s="712"/>
      <c r="Q27" s="21"/>
      <c r="R27" s="58"/>
      <c r="S27" s="381">
        <v>18</v>
      </c>
      <c r="T27" s="382" t="s">
        <v>68</v>
      </c>
      <c r="U27" s="383" t="s">
        <v>233</v>
      </c>
      <c r="V27" s="383" t="s">
        <v>235</v>
      </c>
      <c r="W27" s="384"/>
      <c r="X27" s="385"/>
      <c r="Y27" s="386"/>
      <c r="Z27" s="386"/>
      <c r="AA27" s="386"/>
    </row>
    <row r="28" spans="1:28" s="14" customFormat="1" ht="18" customHeight="1" thickTop="1" thickBot="1" x14ac:dyDescent="0.5">
      <c r="A28" s="58"/>
      <c r="B28" s="21"/>
      <c r="C28" s="674">
        <v>19</v>
      </c>
      <c r="D28" s="222" t="s">
        <v>131</v>
      </c>
      <c r="E28" s="656" t="s">
        <v>128</v>
      </c>
      <c r="F28" s="656"/>
      <c r="G28" s="489" t="s">
        <v>129</v>
      </c>
      <c r="H28" s="659" t="s">
        <v>130</v>
      </c>
      <c r="I28" s="660"/>
      <c r="J28" s="223" t="s">
        <v>132</v>
      </c>
      <c r="K28" s="224"/>
      <c r="L28" s="224"/>
      <c r="M28" s="224"/>
      <c r="N28" s="227"/>
      <c r="O28" s="225"/>
      <c r="P28" s="226"/>
      <c r="Q28" s="21"/>
      <c r="R28" s="58"/>
      <c r="S28" s="58"/>
      <c r="T28" s="58"/>
      <c r="U28" s="58"/>
      <c r="V28" s="58"/>
      <c r="W28" s="58"/>
      <c r="X28" s="58"/>
      <c r="Y28" s="58"/>
      <c r="Z28" s="58"/>
      <c r="AA28" s="58"/>
    </row>
    <row r="29" spans="1:28" s="14" customFormat="1" ht="18" customHeight="1" thickBot="1" x14ac:dyDescent="0.5">
      <c r="A29" s="58"/>
      <c r="B29" s="21"/>
      <c r="C29" s="675"/>
      <c r="D29" s="279" t="s">
        <v>449</v>
      </c>
      <c r="E29" s="784">
        <v>12</v>
      </c>
      <c r="F29" s="785"/>
      <c r="G29" s="280">
        <f>IF(OR(E27=U27),-2,0)</f>
        <v>-2</v>
      </c>
      <c r="H29" s="657">
        <f>IF(OR(E14=U14,E14=V14,E14=AA14),0,-1)</f>
        <v>0</v>
      </c>
      <c r="I29" s="658"/>
      <c r="J29" s="473">
        <f>E29+G29+H29</f>
        <v>10</v>
      </c>
      <c r="K29" s="281"/>
      <c r="L29" s="281"/>
      <c r="M29" s="281"/>
      <c r="N29" s="282"/>
      <c r="O29" s="283"/>
      <c r="P29" s="284"/>
      <c r="Q29" s="21"/>
      <c r="R29" s="58"/>
      <c r="S29" s="366">
        <f>C30</f>
        <v>20</v>
      </c>
      <c r="T29" s="389" t="str">
        <f>D30</f>
        <v>別記２評価項目及び評価項目（3）地域精通度・地域貢献度等　【評価項目】</v>
      </c>
      <c r="U29" s="364"/>
      <c r="V29" s="364"/>
      <c r="W29" s="365"/>
      <c r="X29" s="58"/>
      <c r="Y29" s="58"/>
      <c r="Z29" s="58"/>
      <c r="AA29" s="58"/>
      <c r="AB29" s="30"/>
    </row>
    <row r="30" spans="1:28" s="30" customFormat="1" ht="18" customHeight="1" thickBot="1" x14ac:dyDescent="0.5">
      <c r="A30" s="29"/>
      <c r="B30" s="28"/>
      <c r="C30" s="388">
        <v>20</v>
      </c>
      <c r="D30" s="387" t="s">
        <v>146</v>
      </c>
      <c r="E30" s="285"/>
      <c r="F30" s="285"/>
      <c r="G30" s="285"/>
      <c r="H30" s="285"/>
      <c r="I30" s="285"/>
      <c r="J30" s="285"/>
      <c r="K30" s="285"/>
      <c r="L30" s="285"/>
      <c r="M30" s="285"/>
      <c r="N30" s="285"/>
      <c r="O30" s="285"/>
      <c r="P30" s="286"/>
      <c r="Q30" s="28"/>
      <c r="R30" s="29"/>
      <c r="S30" s="272"/>
      <c r="T30" s="492" t="s">
        <v>233</v>
      </c>
      <c r="U30" s="493" t="s">
        <v>256</v>
      </c>
      <c r="V30" s="58"/>
      <c r="W30" s="58"/>
      <c r="X30" s="58"/>
      <c r="Y30" s="58"/>
      <c r="Z30" s="58"/>
      <c r="AA30" s="58"/>
    </row>
    <row r="31" spans="1:28" s="30" customFormat="1" ht="18" customHeight="1" x14ac:dyDescent="0.45">
      <c r="A31" s="29"/>
      <c r="B31" s="28"/>
      <c r="C31" s="367"/>
      <c r="D31" s="594" t="s">
        <v>283</v>
      </c>
      <c r="E31" s="624">
        <f>IF($E$27=$V$27,D131&amp;"　"&amp;U31,)</f>
        <v>0</v>
      </c>
      <c r="F31" s="625"/>
      <c r="G31" s="625"/>
      <c r="H31" s="625"/>
      <c r="I31" s="625"/>
      <c r="J31" s="625"/>
      <c r="K31" s="625"/>
      <c r="L31" s="625"/>
      <c r="M31" s="626"/>
      <c r="N31" s="602" t="s">
        <v>104</v>
      </c>
      <c r="O31" s="603"/>
      <c r="P31" s="604"/>
      <c r="Q31" s="28"/>
      <c r="R31" s="29"/>
      <c r="S31" s="272"/>
      <c r="T31" s="255"/>
      <c r="U31" s="254" t="s">
        <v>281</v>
      </c>
      <c r="V31" s="58"/>
      <c r="W31" s="58"/>
      <c r="X31" s="58"/>
      <c r="Y31" s="58"/>
      <c r="Z31" s="58"/>
      <c r="AA31" s="58"/>
    </row>
    <row r="32" spans="1:28" s="30" customFormat="1" ht="18" customHeight="1" x14ac:dyDescent="0.45">
      <c r="A32" s="29"/>
      <c r="B32" s="28"/>
      <c r="C32" s="367"/>
      <c r="D32" s="595"/>
      <c r="E32" s="624">
        <f>IF($E$27=$V$27,D132&amp;"　"&amp;U32,)</f>
        <v>0</v>
      </c>
      <c r="F32" s="625"/>
      <c r="G32" s="625"/>
      <c r="H32" s="625"/>
      <c r="I32" s="625"/>
      <c r="J32" s="625"/>
      <c r="K32" s="625"/>
      <c r="L32" s="625"/>
      <c r="M32" s="626"/>
      <c r="N32" s="608"/>
      <c r="O32" s="609"/>
      <c r="P32" s="610"/>
      <c r="Q32" s="28"/>
      <c r="R32" s="29"/>
      <c r="S32" s="272"/>
      <c r="T32" s="256"/>
      <c r="U32" s="250" t="s">
        <v>282</v>
      </c>
      <c r="V32" s="58" t="s">
        <v>320</v>
      </c>
      <c r="W32" s="58"/>
      <c r="X32" s="58"/>
      <c r="Y32" s="58"/>
      <c r="Z32" s="58"/>
      <c r="AA32" s="58"/>
    </row>
    <row r="33" spans="1:27" s="30" customFormat="1" ht="18" customHeight="1" x14ac:dyDescent="0.45">
      <c r="A33" s="29"/>
      <c r="B33" s="28"/>
      <c r="C33" s="367"/>
      <c r="D33" s="595"/>
      <c r="E33" s="624" t="str">
        <f>D133&amp;"　"&amp;IF($E$27=$U$27,T33,U33)</f>
        <v>災害に関する協力事業者登録、協定締結及び活動実績　※1</v>
      </c>
      <c r="F33" s="625"/>
      <c r="G33" s="625"/>
      <c r="H33" s="625"/>
      <c r="I33" s="625"/>
      <c r="J33" s="625"/>
      <c r="K33" s="625"/>
      <c r="L33" s="625"/>
      <c r="M33" s="626"/>
      <c r="N33" s="668"/>
      <c r="O33" s="669"/>
      <c r="P33" s="670"/>
      <c r="Q33" s="28"/>
      <c r="R33" s="29"/>
      <c r="S33" s="272"/>
      <c r="T33" s="251" t="s">
        <v>257</v>
      </c>
      <c r="U33" s="250" t="s">
        <v>261</v>
      </c>
      <c r="V33" s="58"/>
      <c r="W33" s="58"/>
      <c r="X33" s="58"/>
      <c r="Y33" s="58"/>
      <c r="Z33" s="58"/>
      <c r="AA33" s="58"/>
    </row>
    <row r="34" spans="1:27" s="30" customFormat="1" ht="18" customHeight="1" thickBot="1" x14ac:dyDescent="0.5">
      <c r="A34" s="29"/>
      <c r="B34" s="28"/>
      <c r="C34" s="367"/>
      <c r="D34" s="595"/>
      <c r="E34" s="624" t="str">
        <f>D134&amp;"　"&amp;IF($E$27=$U$27,T34,U34)</f>
        <v>建設機械の保有　※2</v>
      </c>
      <c r="F34" s="625"/>
      <c r="G34" s="625"/>
      <c r="H34" s="625"/>
      <c r="I34" s="625"/>
      <c r="J34" s="625"/>
      <c r="K34" s="625"/>
      <c r="L34" s="625"/>
      <c r="M34" s="626"/>
      <c r="N34" s="613"/>
      <c r="O34" s="613"/>
      <c r="P34" s="614"/>
      <c r="Q34" s="28"/>
      <c r="R34" s="29"/>
      <c r="S34" s="272"/>
      <c r="T34" s="430" t="str">
        <f>"※"&amp;IF(OR($E$14=$U$14,$E$14=$V$14,$E$14=$AA$14),2,7)</f>
        <v>※2</v>
      </c>
      <c r="U34" s="428" t="str">
        <f>"※"&amp;IF(OR($E$14=$U$14,$E$14=$V$14,$E$14=$AA$14),4,9)</f>
        <v>※4</v>
      </c>
      <c r="V34" s="432" t="s">
        <v>319</v>
      </c>
      <c r="W34" s="432" t="s">
        <v>318</v>
      </c>
      <c r="X34" s="58"/>
      <c r="Y34" s="58"/>
      <c r="Z34" s="58"/>
      <c r="AA34" s="58"/>
    </row>
    <row r="35" spans="1:27" s="30" customFormat="1" ht="18" customHeight="1" x14ac:dyDescent="0.45">
      <c r="A35" s="29"/>
      <c r="B35" s="28"/>
      <c r="C35" s="367"/>
      <c r="D35" s="595"/>
      <c r="E35" s="664" t="str">
        <f>IF(OR($E$14=$U$14,$E$14=$Y$14,$E$14=$Z$14,E14=$AA$14),T35,U35)</f>
        <v>１台以上</v>
      </c>
      <c r="F35" s="665"/>
      <c r="G35" s="665"/>
      <c r="H35" s="665"/>
      <c r="I35" s="665"/>
      <c r="J35" s="474"/>
      <c r="K35" s="666" t="s">
        <v>305</v>
      </c>
      <c r="L35" s="475" t="str">
        <f>IF(OR($E$14=$U$14,$E$14=$Y$14,$E$14=$Z$14,E14=$AA$14),T35,U35)</f>
        <v>１台以上</v>
      </c>
      <c r="M35" s="476"/>
      <c r="N35" s="574" t="s">
        <v>380</v>
      </c>
      <c r="O35" s="575"/>
      <c r="P35" s="576"/>
      <c r="Q35" s="28"/>
      <c r="R35" s="29"/>
      <c r="S35" s="272"/>
      <c r="T35" s="494" t="s">
        <v>145</v>
      </c>
      <c r="U35" s="495" t="s">
        <v>379</v>
      </c>
      <c r="V35" s="58" t="s">
        <v>340</v>
      </c>
      <c r="W35" s="58"/>
      <c r="X35" s="58"/>
      <c r="Y35" s="58"/>
      <c r="Z35" s="58"/>
      <c r="AA35" s="58"/>
    </row>
    <row r="36" spans="1:27" s="30" customFormat="1" ht="18" customHeight="1" thickBot="1" x14ac:dyDescent="0.5">
      <c r="A36" s="29"/>
      <c r="B36" s="28"/>
      <c r="C36" s="367"/>
      <c r="D36" s="595"/>
      <c r="E36" s="577" t="str">
        <f>IF(OR($E$14=$U$14,$E$14=$Y$14,$E$14=$Z$14,E1=$AA$14),T36,U36)</f>
        <v>上記以外</v>
      </c>
      <c r="F36" s="578"/>
      <c r="G36" s="578"/>
      <c r="H36" s="578"/>
      <c r="I36" s="578"/>
      <c r="J36" s="478"/>
      <c r="K36" s="667"/>
      <c r="L36" s="477" t="str">
        <f>IF(OR($E$14=$U$14,$E$14=$Y$14,$E$14=$Z$14,E14=$AA$14),T37,U37)</f>
        <v>なし</v>
      </c>
      <c r="M36" s="478"/>
      <c r="N36" s="579" t="s">
        <v>381</v>
      </c>
      <c r="O36" s="580"/>
      <c r="P36" s="581"/>
      <c r="Q36" s="28"/>
      <c r="R36" s="29"/>
      <c r="S36" s="272"/>
      <c r="T36" s="496" t="s">
        <v>71</v>
      </c>
      <c r="U36" s="497" t="s">
        <v>71</v>
      </c>
      <c r="V36" s="58" t="s">
        <v>341</v>
      </c>
      <c r="W36" s="58"/>
      <c r="X36" s="58"/>
      <c r="Y36" s="58"/>
      <c r="Z36" s="58"/>
      <c r="AA36" s="58"/>
    </row>
    <row r="37" spans="1:27" s="30" customFormat="1" ht="18" customHeight="1" thickBot="1" x14ac:dyDescent="0.5">
      <c r="A37" s="29"/>
      <c r="B37" s="28"/>
      <c r="C37" s="367"/>
      <c r="D37" s="595"/>
      <c r="E37" s="582"/>
      <c r="F37" s="583"/>
      <c r="G37" s="583"/>
      <c r="H37" s="583"/>
      <c r="I37" s="583"/>
      <c r="J37" s="583"/>
      <c r="K37" s="583"/>
      <c r="L37" s="583"/>
      <c r="M37" s="584"/>
      <c r="N37" s="585"/>
      <c r="O37" s="586"/>
      <c r="P37" s="587"/>
      <c r="Q37" s="28"/>
      <c r="R37" s="29"/>
      <c r="S37" s="272"/>
      <c r="T37" s="498" t="s">
        <v>306</v>
      </c>
      <c r="U37" s="498" t="s">
        <v>307</v>
      </c>
      <c r="V37" s="58" t="s">
        <v>342</v>
      </c>
      <c r="W37" s="58"/>
      <c r="X37" s="58"/>
      <c r="Y37" s="58"/>
      <c r="Z37" s="58"/>
      <c r="AA37" s="58"/>
    </row>
    <row r="38" spans="1:27" s="30" customFormat="1" ht="18" customHeight="1" thickBot="1" x14ac:dyDescent="0.5">
      <c r="A38" s="29"/>
      <c r="B38" s="28"/>
      <c r="C38" s="367"/>
      <c r="D38" s="595"/>
      <c r="E38" s="588"/>
      <c r="F38" s="589"/>
      <c r="G38" s="589"/>
      <c r="H38" s="589"/>
      <c r="I38" s="589"/>
      <c r="J38" s="589"/>
      <c r="K38" s="589"/>
      <c r="L38" s="589"/>
      <c r="M38" s="590"/>
      <c r="N38" s="591"/>
      <c r="O38" s="592"/>
      <c r="P38" s="593"/>
      <c r="Q38" s="28"/>
      <c r="R38" s="29"/>
      <c r="S38" s="272"/>
      <c r="T38" s="499" t="s">
        <v>265</v>
      </c>
      <c r="U38" s="500" t="s">
        <v>264</v>
      </c>
      <c r="V38" s="421"/>
      <c r="W38" s="421"/>
      <c r="X38" s="58"/>
      <c r="Y38" s="58"/>
      <c r="Z38" s="58"/>
      <c r="AA38" s="58"/>
    </row>
    <row r="39" spans="1:27" s="30" customFormat="1" ht="18" customHeight="1" x14ac:dyDescent="0.45">
      <c r="A39" s="29"/>
      <c r="B39" s="28"/>
      <c r="C39" s="367"/>
      <c r="D39" s="595"/>
      <c r="E39" s="624" t="str">
        <f>IF($E$14=$U$14,D135&amp;"　"&amp;IF($E$27=$U$27,T39,U39),"")</f>
        <v/>
      </c>
      <c r="F39" s="625"/>
      <c r="G39" s="625"/>
      <c r="H39" s="625"/>
      <c r="I39" s="625"/>
      <c r="J39" s="625"/>
      <c r="K39" s="625"/>
      <c r="L39" s="625"/>
      <c r="M39" s="626"/>
      <c r="N39" s="757" t="s">
        <v>103</v>
      </c>
      <c r="O39" s="758"/>
      <c r="P39" s="759"/>
      <c r="Q39" s="28"/>
      <c r="R39" s="29"/>
      <c r="S39" s="272"/>
      <c r="T39" s="251" t="s">
        <v>386</v>
      </c>
      <c r="U39" s="250" t="s">
        <v>387</v>
      </c>
      <c r="V39" s="58"/>
      <c r="W39" s="58"/>
      <c r="X39" s="58"/>
      <c r="Y39" s="58"/>
      <c r="Z39" s="58"/>
      <c r="AA39" s="58"/>
    </row>
    <row r="40" spans="1:27" s="30" customFormat="1" ht="18" customHeight="1" x14ac:dyDescent="0.45">
      <c r="A40" s="29"/>
      <c r="B40" s="28"/>
      <c r="C40" s="367"/>
      <c r="D40" s="595"/>
      <c r="E40" s="624" t="str">
        <f>IF($E$14=$V$14,D136&amp;"　"&amp;IF($E$27=$U$27,T40,U40),)</f>
        <v>被災建築物応急危険度判定士の雇用　※4</v>
      </c>
      <c r="F40" s="625"/>
      <c r="G40" s="625"/>
      <c r="H40" s="625"/>
      <c r="I40" s="625"/>
      <c r="J40" s="625"/>
      <c r="K40" s="625"/>
      <c r="L40" s="625"/>
      <c r="M40" s="626"/>
      <c r="N40" s="751" t="s">
        <v>262</v>
      </c>
      <c r="O40" s="752"/>
      <c r="P40" s="753"/>
      <c r="Q40" s="28"/>
      <c r="R40" s="31">
        <f>S30</f>
        <v>0</v>
      </c>
      <c r="S40" s="272"/>
      <c r="T40" s="251" t="s">
        <v>391</v>
      </c>
      <c r="U40" s="250" t="s">
        <v>392</v>
      </c>
      <c r="V40" s="58" t="s">
        <v>320</v>
      </c>
      <c r="W40" s="58"/>
      <c r="X40" s="58"/>
      <c r="Y40" s="58"/>
      <c r="Z40" s="58"/>
      <c r="AA40" s="58"/>
    </row>
    <row r="41" spans="1:27" s="30" customFormat="1" ht="18" customHeight="1" x14ac:dyDescent="0.45">
      <c r="A41" s="29"/>
      <c r="B41" s="28"/>
      <c r="C41" s="367"/>
      <c r="D41" s="595"/>
      <c r="E41" s="624">
        <f>IF($E$14=$AA$14,D137&amp;"　"&amp;IF($E$27=$U$27,T41,U41),)</f>
        <v>0</v>
      </c>
      <c r="F41" s="625"/>
      <c r="G41" s="625"/>
      <c r="H41" s="625"/>
      <c r="I41" s="625"/>
      <c r="J41" s="625"/>
      <c r="K41" s="625"/>
      <c r="L41" s="625"/>
      <c r="M41" s="626"/>
      <c r="N41" s="751" t="s">
        <v>263</v>
      </c>
      <c r="O41" s="752"/>
      <c r="P41" s="753"/>
      <c r="Q41" s="28"/>
      <c r="R41" s="31">
        <f>S31</f>
        <v>0</v>
      </c>
      <c r="S41" s="272"/>
      <c r="T41" s="251" t="s">
        <v>383</v>
      </c>
      <c r="U41" s="250" t="s">
        <v>393</v>
      </c>
      <c r="V41" s="431" t="s">
        <v>314</v>
      </c>
      <c r="W41" s="431" t="s">
        <v>315</v>
      </c>
      <c r="X41" s="58"/>
      <c r="Y41" s="58"/>
      <c r="Z41" s="58"/>
      <c r="AA41" s="58"/>
    </row>
    <row r="42" spans="1:27" s="30" customFormat="1" ht="18" customHeight="1" x14ac:dyDescent="0.45">
      <c r="A42" s="29"/>
      <c r="B42" s="28"/>
      <c r="C42" s="367"/>
      <c r="D42" s="595"/>
      <c r="E42" s="624" t="str">
        <f>D138&amp;"　"&amp;IF($E$27=$U$27,T42,U42)</f>
        <v>障害者雇用の有無　※6</v>
      </c>
      <c r="F42" s="625"/>
      <c r="G42" s="625"/>
      <c r="H42" s="625"/>
      <c r="I42" s="625"/>
      <c r="J42" s="625"/>
      <c r="K42" s="625"/>
      <c r="L42" s="625"/>
      <c r="M42" s="626"/>
      <c r="N42" s="668"/>
      <c r="O42" s="669"/>
      <c r="P42" s="670"/>
      <c r="Q42" s="28"/>
      <c r="R42" s="29"/>
      <c r="S42" s="272"/>
      <c r="T42" s="429" t="str">
        <f>"※"&amp;IF(OR($E$14=$U$14,$E$14=$V$14,$E$14=$AA$14),6,2)</f>
        <v>※6</v>
      </c>
      <c r="U42" s="427" t="str">
        <f>"※"&amp;IF(OR($E$14=$U$14,$E$14=$V$14,$E$14=$AA$14),8,4)</f>
        <v>※8</v>
      </c>
      <c r="V42" s="432" t="s">
        <v>317</v>
      </c>
      <c r="W42" s="432" t="s">
        <v>316</v>
      </c>
      <c r="X42" s="58"/>
      <c r="Y42" s="58"/>
      <c r="Z42" s="58"/>
      <c r="AA42" s="58"/>
    </row>
    <row r="43" spans="1:27" s="30" customFormat="1" ht="18" customHeight="1" x14ac:dyDescent="0.45">
      <c r="A43" s="29"/>
      <c r="B43" s="28"/>
      <c r="C43" s="367"/>
      <c r="D43" s="595"/>
      <c r="E43" s="624" t="str">
        <f>D139&amp;"　"&amp;IF($E$27=$U$27,T43,U43)</f>
        <v>更生保護における就労支援　※7</v>
      </c>
      <c r="F43" s="625"/>
      <c r="G43" s="625"/>
      <c r="H43" s="625"/>
      <c r="I43" s="625"/>
      <c r="J43" s="625"/>
      <c r="K43" s="625"/>
      <c r="L43" s="625"/>
      <c r="M43" s="626"/>
      <c r="N43" s="613"/>
      <c r="O43" s="613"/>
      <c r="P43" s="614"/>
      <c r="Q43" s="28"/>
      <c r="R43" s="29"/>
      <c r="S43" s="272"/>
      <c r="T43" s="429" t="str">
        <f>"※"&amp;IF(OR($E$14=$U$14,$E$14=$V$14,$E$14=$AA$14),7,3)</f>
        <v>※7</v>
      </c>
      <c r="U43" s="427" t="str">
        <f>"※"&amp;IF(OR($E$14=$U$14,$E$14=$V$14,$E$14=$AA$14),9,5)</f>
        <v>※9</v>
      </c>
      <c r="V43" s="432" t="s">
        <v>318</v>
      </c>
      <c r="W43" s="432" t="s">
        <v>317</v>
      </c>
      <c r="X43" s="58"/>
      <c r="Y43" s="58"/>
      <c r="Z43" s="58"/>
      <c r="AA43" s="58"/>
    </row>
    <row r="44" spans="1:27" s="30" customFormat="1" ht="18" customHeight="1" x14ac:dyDescent="0.45">
      <c r="A44" s="29"/>
      <c r="B44" s="28"/>
      <c r="C44" s="367"/>
      <c r="D44" s="595"/>
      <c r="E44" s="624" t="str">
        <f>D140&amp;"　"&amp;IF($E$27=$U$27,T44,U44)</f>
        <v>環境配慮の取組　※8</v>
      </c>
      <c r="F44" s="625"/>
      <c r="G44" s="625"/>
      <c r="H44" s="625"/>
      <c r="I44" s="625"/>
      <c r="J44" s="625"/>
      <c r="K44" s="625"/>
      <c r="L44" s="625"/>
      <c r="M44" s="626"/>
      <c r="N44" s="613"/>
      <c r="O44" s="613"/>
      <c r="P44" s="614"/>
      <c r="Q44" s="28"/>
      <c r="R44" s="29"/>
      <c r="S44" s="272"/>
      <c r="T44" s="429" t="str">
        <f>"※"&amp;IF(OR($E$14=$U$14,$E$14=$V$14,$E$14=$AA$14),8,4)</f>
        <v>※8</v>
      </c>
      <c r="U44" s="427" t="str">
        <f>"※"&amp;IF(OR($E$14=$U$14,$E$14=$V$14,$E$14=$AA$14),10,6)</f>
        <v>※10</v>
      </c>
      <c r="V44" s="432" t="s">
        <v>319</v>
      </c>
      <c r="W44" s="432" t="s">
        <v>318</v>
      </c>
      <c r="X44" s="58"/>
      <c r="Y44" s="58"/>
      <c r="Z44" s="58"/>
      <c r="AA44" s="58"/>
    </row>
    <row r="45" spans="1:27" s="30" customFormat="1" ht="18" customHeight="1" x14ac:dyDescent="0.45">
      <c r="A45" s="29"/>
      <c r="B45" s="28"/>
      <c r="C45" s="367"/>
      <c r="D45" s="595"/>
      <c r="E45" s="624" t="str">
        <f>D141&amp;"　"&amp;IF($E$27=$U$27,T45,U45)</f>
        <v>入札参加資格停止措置　※9</v>
      </c>
      <c r="F45" s="625"/>
      <c r="G45" s="625"/>
      <c r="H45" s="625"/>
      <c r="I45" s="625"/>
      <c r="J45" s="625"/>
      <c r="K45" s="625"/>
      <c r="L45" s="625"/>
      <c r="M45" s="626"/>
      <c r="N45" s="613"/>
      <c r="O45" s="613"/>
      <c r="P45" s="614"/>
      <c r="Q45" s="28"/>
      <c r="R45" s="29"/>
      <c r="S45" s="272"/>
      <c r="T45" s="429" t="str">
        <f>"※"&amp;IF(OR($E$14=$U$14,$E$14=$V$14,$E$14=$AA$14),9,5)</f>
        <v>※9</v>
      </c>
      <c r="U45" s="427" t="str">
        <f>"※"&amp;IF(OR($E$14=$U$14,$E$14=$V$14,$E$14=$AA$14),11,7)</f>
        <v>※11</v>
      </c>
      <c r="V45" s="432" t="s">
        <v>396</v>
      </c>
      <c r="W45" s="432" t="s">
        <v>319</v>
      </c>
      <c r="X45" s="58"/>
      <c r="Y45" s="58"/>
      <c r="Z45" s="58"/>
      <c r="AA45" s="58"/>
    </row>
    <row r="46" spans="1:27" s="30" customFormat="1" ht="18" customHeight="1" thickBot="1" x14ac:dyDescent="0.5">
      <c r="A46" s="29"/>
      <c r="B46" s="28"/>
      <c r="C46" s="367"/>
      <c r="D46" s="595"/>
      <c r="E46" s="624"/>
      <c r="F46" s="625"/>
      <c r="G46" s="625"/>
      <c r="H46" s="625"/>
      <c r="I46" s="625"/>
      <c r="J46" s="625"/>
      <c r="K46" s="625"/>
      <c r="L46" s="625"/>
      <c r="M46" s="626"/>
      <c r="N46" s="613"/>
      <c r="O46" s="613"/>
      <c r="P46" s="614"/>
      <c r="Q46" s="28"/>
      <c r="R46" s="29"/>
      <c r="S46" s="272"/>
      <c r="T46" s="429" t="str">
        <f>"※"&amp;IF(OR($E$14=$U$14,$E$14=$V$14,$E$14=$AA$14),10,6)</f>
        <v>※10</v>
      </c>
      <c r="U46" s="427" t="str">
        <f>"※"&amp;IF(OR($E$14=$U$14,$E$14=$V$14,$E$14=$AA$14),12,8)</f>
        <v>※12</v>
      </c>
      <c r="V46" s="432" t="s">
        <v>397</v>
      </c>
      <c r="W46" s="432" t="s">
        <v>396</v>
      </c>
      <c r="X46" s="58"/>
      <c r="Y46" s="58"/>
      <c r="Z46" s="58"/>
      <c r="AA46" s="58"/>
    </row>
    <row r="47" spans="1:27" s="30" customFormat="1" ht="18" customHeight="1" thickBot="1" x14ac:dyDescent="0.5">
      <c r="A47" s="29"/>
      <c r="B47" s="28"/>
      <c r="C47" s="388">
        <v>21</v>
      </c>
      <c r="D47" s="765" t="s">
        <v>147</v>
      </c>
      <c r="E47" s="766"/>
      <c r="F47" s="766"/>
      <c r="G47" s="766"/>
      <c r="H47" s="766"/>
      <c r="I47" s="766"/>
      <c r="J47" s="766"/>
      <c r="K47" s="766"/>
      <c r="L47" s="766"/>
      <c r="M47" s="766"/>
      <c r="N47" s="766"/>
      <c r="O47" s="766"/>
      <c r="P47" s="767"/>
      <c r="Q47" s="28"/>
      <c r="R47" s="29"/>
      <c r="S47" s="400"/>
      <c r="T47" s="507"/>
      <c r="U47" s="508"/>
      <c r="V47" s="506"/>
      <c r="W47" s="421"/>
      <c r="X47" s="421"/>
      <c r="Y47" s="421"/>
      <c r="Z47" s="421"/>
      <c r="AA47" s="421"/>
    </row>
    <row r="48" spans="1:27" s="30" customFormat="1" ht="18" customHeight="1" thickTop="1" x14ac:dyDescent="0.45">
      <c r="A48" s="29"/>
      <c r="B48" s="28"/>
      <c r="C48" s="503">
        <f>C31</f>
        <v>0</v>
      </c>
      <c r="D48" s="594" t="s">
        <v>284</v>
      </c>
      <c r="E48" s="624">
        <f>IF($E$27=$V$27,D205,)</f>
        <v>0</v>
      </c>
      <c r="F48" s="625"/>
      <c r="G48" s="625"/>
      <c r="H48" s="625"/>
      <c r="I48" s="625"/>
      <c r="J48" s="625"/>
      <c r="K48" s="625"/>
      <c r="L48" s="625"/>
      <c r="M48" s="626"/>
      <c r="N48" s="602" t="s">
        <v>104</v>
      </c>
      <c r="O48" s="603"/>
      <c r="P48" s="604"/>
      <c r="Q48" s="28"/>
      <c r="R48" s="29"/>
      <c r="S48" s="252"/>
      <c r="T48" s="403" t="s">
        <v>297</v>
      </c>
      <c r="U48" s="404"/>
      <c r="V48" s="405"/>
      <c r="W48" s="252"/>
      <c r="X48" s="252"/>
      <c r="Y48" s="252"/>
      <c r="Z48" s="252"/>
      <c r="AA48" s="252"/>
    </row>
    <row r="49" spans="1:27" s="30" customFormat="1" ht="18" customHeight="1" x14ac:dyDescent="0.45">
      <c r="A49" s="29"/>
      <c r="B49" s="28"/>
      <c r="C49" s="503"/>
      <c r="D49" s="595"/>
      <c r="E49" s="624">
        <f>IF($E$27=$V$27,D206,)</f>
        <v>0</v>
      </c>
      <c r="F49" s="625"/>
      <c r="G49" s="625"/>
      <c r="H49" s="625"/>
      <c r="I49" s="625"/>
      <c r="J49" s="625"/>
      <c r="K49" s="625"/>
      <c r="L49" s="625"/>
      <c r="M49" s="626"/>
      <c r="N49" s="605"/>
      <c r="O49" s="606"/>
      <c r="P49" s="607"/>
      <c r="Q49" s="28"/>
      <c r="R49" s="29"/>
      <c r="S49" s="252"/>
      <c r="T49" s="406" t="s">
        <v>298</v>
      </c>
      <c r="U49" s="401"/>
      <c r="V49" s="407"/>
      <c r="W49" s="252"/>
      <c r="X49" s="252"/>
      <c r="Y49" s="252"/>
      <c r="Z49" s="252"/>
      <c r="AA49" s="252"/>
    </row>
    <row r="50" spans="1:27" s="30" customFormat="1" ht="18" customHeight="1" x14ac:dyDescent="0.45">
      <c r="A50" s="29"/>
      <c r="B50" s="28"/>
      <c r="C50" s="503"/>
      <c r="D50" s="595"/>
      <c r="E50" s="624">
        <f>IF($E$27=$V$27,D207,)</f>
        <v>0</v>
      </c>
      <c r="F50" s="625"/>
      <c r="G50" s="625"/>
      <c r="H50" s="625"/>
      <c r="I50" s="625"/>
      <c r="J50" s="625"/>
      <c r="K50" s="625"/>
      <c r="L50" s="625"/>
      <c r="M50" s="626"/>
      <c r="N50" s="608"/>
      <c r="O50" s="609"/>
      <c r="P50" s="610"/>
      <c r="Q50" s="28"/>
      <c r="R50" s="29"/>
      <c r="S50" s="252"/>
      <c r="T50" s="406" t="s">
        <v>299</v>
      </c>
      <c r="U50" s="401"/>
      <c r="V50" s="407"/>
      <c r="W50" s="252"/>
      <c r="X50" s="252"/>
      <c r="Y50" s="252"/>
      <c r="Z50" s="252"/>
      <c r="AA50" s="252"/>
    </row>
    <row r="51" spans="1:27" s="30" customFormat="1" ht="18" customHeight="1" x14ac:dyDescent="0.45">
      <c r="A51" s="29"/>
      <c r="B51" s="28"/>
      <c r="C51" s="503"/>
      <c r="D51" s="595"/>
      <c r="E51" s="624" t="str">
        <f>D208</f>
        <v>前年度（令和３年度）までに登録済又は協定締結済であれば加点し、前年度（令和３年度）に活動実績のある場合はさらに加点する。</v>
      </c>
      <c r="F51" s="625"/>
      <c r="G51" s="625"/>
      <c r="H51" s="625"/>
      <c r="I51" s="625"/>
      <c r="J51" s="625"/>
      <c r="K51" s="625"/>
      <c r="L51" s="625"/>
      <c r="M51" s="626"/>
      <c r="N51" s="613"/>
      <c r="O51" s="613"/>
      <c r="P51" s="614"/>
      <c r="Q51" s="28"/>
      <c r="R51" s="29"/>
      <c r="S51" s="252"/>
      <c r="T51" s="406" t="s">
        <v>295</v>
      </c>
      <c r="U51" s="401"/>
      <c r="V51" s="407"/>
      <c r="W51" s="252"/>
      <c r="X51" s="252"/>
      <c r="Y51" s="252"/>
      <c r="Z51" s="252"/>
      <c r="AA51" s="252"/>
    </row>
    <row r="52" spans="1:27" s="30" customFormat="1" ht="18" customHeight="1" x14ac:dyDescent="0.45">
      <c r="A52" s="29"/>
      <c r="B52" s="28"/>
      <c r="C52" s="503"/>
      <c r="D52" s="595"/>
      <c r="E52" s="624" t="str">
        <f>D209</f>
        <v>災害に関する協力事業者の登録は、安城市災害緊急協力業者（工事）とする。</v>
      </c>
      <c r="F52" s="761"/>
      <c r="G52" s="761"/>
      <c r="H52" s="761"/>
      <c r="I52" s="761"/>
      <c r="J52" s="761"/>
      <c r="K52" s="761"/>
      <c r="L52" s="761"/>
      <c r="M52" s="762"/>
      <c r="N52" s="668"/>
      <c r="O52" s="763"/>
      <c r="P52" s="764"/>
      <c r="Q52" s="28"/>
      <c r="R52" s="29"/>
      <c r="S52" s="252"/>
      <c r="T52" s="406" t="s">
        <v>300</v>
      </c>
      <c r="U52" s="401"/>
      <c r="V52" s="407"/>
      <c r="W52" s="252"/>
      <c r="X52" s="252"/>
      <c r="Y52" s="252"/>
      <c r="Z52" s="252"/>
      <c r="AA52" s="252"/>
    </row>
    <row r="53" spans="1:27" s="30" customFormat="1" ht="18" customHeight="1" x14ac:dyDescent="0.45">
      <c r="A53" s="29"/>
      <c r="B53" s="28"/>
      <c r="C53" s="503"/>
      <c r="D53" s="595"/>
      <c r="E53" s="624" t="str">
        <f>D210</f>
        <v>協定締結は、「災害時における協力に関する協定書（建設協力会）」、「災害時における復旧工事の協力に関する協定」および「災害時における応急対策の協力に関する協定書」とする。</v>
      </c>
      <c r="F53" s="761"/>
      <c r="G53" s="761"/>
      <c r="H53" s="761"/>
      <c r="I53" s="761"/>
      <c r="J53" s="761"/>
      <c r="K53" s="761"/>
      <c r="L53" s="761"/>
      <c r="M53" s="762"/>
      <c r="N53" s="668"/>
      <c r="O53" s="763"/>
      <c r="P53" s="764"/>
      <c r="Q53" s="28"/>
      <c r="R53" s="29"/>
      <c r="S53" s="252"/>
      <c r="T53" s="406" t="s">
        <v>296</v>
      </c>
      <c r="U53" s="401"/>
      <c r="V53" s="407"/>
      <c r="W53" s="252"/>
      <c r="X53" s="252"/>
      <c r="Y53" s="252"/>
      <c r="Z53" s="252"/>
      <c r="AA53" s="252"/>
    </row>
    <row r="54" spans="1:27" s="30" customFormat="1" ht="18" customHeight="1" x14ac:dyDescent="0.45">
      <c r="A54" s="29"/>
      <c r="B54" s="28"/>
      <c r="C54" s="503"/>
      <c r="D54" s="595"/>
      <c r="E54" s="624" t="str">
        <f>D211</f>
        <v>活動実績は、協定等に基づき市が依頼した災害出動及び市の主催する防災訓練（総合防災訓練、応急給水訓練）への協力とする。</v>
      </c>
      <c r="F54" s="761"/>
      <c r="G54" s="761"/>
      <c r="H54" s="761"/>
      <c r="I54" s="761"/>
      <c r="J54" s="761"/>
      <c r="K54" s="761"/>
      <c r="L54" s="761"/>
      <c r="M54" s="762"/>
      <c r="N54" s="668"/>
      <c r="O54" s="763"/>
      <c r="P54" s="764"/>
      <c r="Q54" s="28"/>
      <c r="R54" s="29"/>
      <c r="S54" s="252"/>
      <c r="T54" s="406" t="s">
        <v>301</v>
      </c>
      <c r="U54" s="401"/>
      <c r="V54" s="407"/>
      <c r="W54" s="252"/>
      <c r="X54" s="252"/>
      <c r="Y54" s="252"/>
      <c r="Z54" s="252"/>
      <c r="AA54" s="252"/>
    </row>
    <row r="55" spans="1:27" s="30" customFormat="1" ht="18" customHeight="1" x14ac:dyDescent="0.45">
      <c r="A55" s="29"/>
      <c r="B55" s="28"/>
      <c r="C55" s="503"/>
      <c r="D55" s="595"/>
      <c r="E55" s="692" t="str">
        <f>D223</f>
        <v>自社保有又はリースを対象とし、経営事項審査における対象建設機械と同じとする。</v>
      </c>
      <c r="F55" s="693"/>
      <c r="G55" s="693"/>
      <c r="H55" s="693"/>
      <c r="I55" s="693"/>
      <c r="J55" s="693"/>
      <c r="K55" s="693"/>
      <c r="L55" s="693"/>
      <c r="M55" s="694"/>
      <c r="N55" s="599"/>
      <c r="O55" s="600"/>
      <c r="P55" s="601"/>
      <c r="Q55" s="28"/>
      <c r="R55" s="29"/>
      <c r="S55" s="252"/>
      <c r="T55" s="406" t="s">
        <v>302</v>
      </c>
      <c r="U55" s="401"/>
      <c r="V55" s="407"/>
      <c r="W55" s="252"/>
      <c r="X55" s="252"/>
      <c r="Y55" s="252"/>
      <c r="Z55" s="252"/>
      <c r="AA55" s="252"/>
    </row>
    <row r="56" spans="1:27" s="30" customFormat="1" ht="18" customHeight="1" thickBot="1" x14ac:dyDescent="0.5">
      <c r="A56" s="29"/>
      <c r="B56" s="28"/>
      <c r="C56" s="503"/>
      <c r="D56" s="595"/>
      <c r="E56" s="624">
        <f>IF(OR($E$14=$U$14,$E$14=$AA$14),D212,)</f>
        <v>0</v>
      </c>
      <c r="F56" s="625"/>
      <c r="G56" s="625"/>
      <c r="H56" s="625"/>
      <c r="I56" s="625"/>
      <c r="J56" s="625"/>
      <c r="K56" s="625"/>
      <c r="L56" s="625"/>
      <c r="M56" s="626"/>
      <c r="N56" s="611" t="s">
        <v>394</v>
      </c>
      <c r="O56" s="611"/>
      <c r="P56" s="612"/>
      <c r="Q56" s="28"/>
      <c r="R56" s="29"/>
      <c r="S56" s="252"/>
      <c r="T56" s="408" t="s">
        <v>303</v>
      </c>
      <c r="U56" s="409"/>
      <c r="V56" s="410"/>
      <c r="W56" s="252"/>
      <c r="X56" s="252"/>
      <c r="Y56" s="252"/>
      <c r="Z56" s="252"/>
      <c r="AA56" s="252"/>
    </row>
    <row r="57" spans="1:27" s="30" customFormat="1" ht="18" customHeight="1" thickTop="1" x14ac:dyDescent="0.45">
      <c r="A57" s="29"/>
      <c r="B57" s="28"/>
      <c r="C57" s="503"/>
      <c r="D57" s="595"/>
      <c r="E57" s="624">
        <f>IF(OR($E$14=$U$14,$E$14=$AA$14),D213,)</f>
        <v>0</v>
      </c>
      <c r="F57" s="625"/>
      <c r="G57" s="625"/>
      <c r="H57" s="625"/>
      <c r="I57" s="625"/>
      <c r="J57" s="625"/>
      <c r="K57" s="625"/>
      <c r="L57" s="625"/>
      <c r="M57" s="626"/>
      <c r="N57" s="611" t="s">
        <v>105</v>
      </c>
      <c r="O57" s="611"/>
      <c r="P57" s="612"/>
      <c r="Q57" s="28"/>
      <c r="R57" s="29"/>
      <c r="S57" s="252"/>
      <c r="T57" s="510"/>
      <c r="U57" s="404"/>
      <c r="V57" s="511"/>
      <c r="W57" s="252"/>
      <c r="X57" s="252"/>
      <c r="Y57" s="252"/>
      <c r="Z57" s="252"/>
      <c r="AA57" s="252"/>
    </row>
    <row r="58" spans="1:27" s="30" customFormat="1" ht="18" customHeight="1" x14ac:dyDescent="0.45">
      <c r="A58" s="29"/>
      <c r="B58" s="28"/>
      <c r="C58" s="503"/>
      <c r="D58" s="595"/>
      <c r="E58" s="624">
        <f>IF(OR($E$14=$U$14,$E$14=$AA$14),D214,)</f>
        <v>0</v>
      </c>
      <c r="F58" s="625"/>
      <c r="G58" s="625"/>
      <c r="H58" s="625"/>
      <c r="I58" s="625"/>
      <c r="J58" s="625"/>
      <c r="K58" s="625"/>
      <c r="L58" s="625"/>
      <c r="M58" s="626"/>
      <c r="N58" s="768" t="s">
        <v>395</v>
      </c>
      <c r="O58" s="769"/>
      <c r="P58" s="770"/>
      <c r="Q58" s="28"/>
      <c r="R58" s="29"/>
      <c r="S58" s="252"/>
      <c r="T58" s="512"/>
      <c r="U58" s="401"/>
      <c r="V58" s="252"/>
      <c r="W58" s="252"/>
      <c r="X58" s="252"/>
      <c r="Y58" s="252"/>
      <c r="Z58" s="252"/>
      <c r="AA58" s="252"/>
    </row>
    <row r="59" spans="1:27" s="30" customFormat="1" ht="18" customHeight="1" x14ac:dyDescent="0.45">
      <c r="A59" s="29"/>
      <c r="B59" s="28"/>
      <c r="C59" s="503"/>
      <c r="D59" s="595"/>
      <c r="E59" s="624">
        <f>IF(OR($E$14=$U$14,$E$14=$AA$14),D215,)</f>
        <v>0</v>
      </c>
      <c r="F59" s="625"/>
      <c r="G59" s="625"/>
      <c r="H59" s="625"/>
      <c r="I59" s="625"/>
      <c r="J59" s="625"/>
      <c r="K59" s="625"/>
      <c r="L59" s="625"/>
      <c r="M59" s="626"/>
      <c r="N59" s="771"/>
      <c r="O59" s="772"/>
      <c r="P59" s="773"/>
      <c r="Q59" s="28"/>
      <c r="R59" s="29"/>
      <c r="S59" s="252"/>
      <c r="T59" s="512"/>
      <c r="U59" s="401"/>
      <c r="V59" s="252"/>
      <c r="W59" s="252"/>
      <c r="X59" s="252"/>
      <c r="Y59" s="252"/>
      <c r="Z59" s="252"/>
      <c r="AA59" s="252"/>
    </row>
    <row r="60" spans="1:27" s="30" customFormat="1" ht="18" customHeight="1" x14ac:dyDescent="0.45">
      <c r="A60" s="29"/>
      <c r="B60" s="28"/>
      <c r="C60" s="503"/>
      <c r="D60" s="595"/>
      <c r="E60" s="624" t="str">
        <f t="shared" ref="E60:E65" si="2">D216</f>
        <v>法定雇用率とは、障害者の雇用の促進等に関する法律（昭和35年7月25日法律第123号。以下「雇用促進法」という。）第43条第2項に規定する「障害者雇用率」で前年度6月1日現在のものをさす。</v>
      </c>
      <c r="F60" s="625"/>
      <c r="G60" s="625"/>
      <c r="H60" s="625"/>
      <c r="I60" s="625"/>
      <c r="J60" s="625"/>
      <c r="K60" s="625"/>
      <c r="L60" s="625"/>
      <c r="M60" s="626"/>
      <c r="N60" s="613"/>
      <c r="O60" s="613"/>
      <c r="P60" s="614"/>
      <c r="Q60" s="28"/>
      <c r="R60" s="29"/>
      <c r="S60" s="252"/>
      <c r="T60" s="512"/>
      <c r="U60" s="401"/>
      <c r="V60" s="252"/>
      <c r="W60" s="252"/>
      <c r="X60" s="252"/>
      <c r="Y60" s="252"/>
      <c r="Z60" s="252"/>
      <c r="AA60" s="252"/>
    </row>
    <row r="61" spans="1:27" s="30" customFormat="1" ht="18" customHeight="1" x14ac:dyDescent="0.45">
      <c r="A61" s="29"/>
      <c r="B61" s="28"/>
      <c r="C61" s="503"/>
      <c r="D61" s="595"/>
      <c r="E61" s="624" t="str">
        <f t="shared" si="2"/>
        <v>雇用促進法で雇用を免除されている事業者については、実際に1人以上雇用していれば、加点する。</v>
      </c>
      <c r="F61" s="625"/>
      <c r="G61" s="625"/>
      <c r="H61" s="625"/>
      <c r="I61" s="625"/>
      <c r="J61" s="625"/>
      <c r="K61" s="625"/>
      <c r="L61" s="625"/>
      <c r="M61" s="626"/>
      <c r="N61" s="613"/>
      <c r="O61" s="613"/>
      <c r="P61" s="614"/>
      <c r="Q61" s="28"/>
      <c r="R61" s="29"/>
      <c r="S61" s="252"/>
      <c r="T61" s="512"/>
      <c r="U61" s="401"/>
      <c r="V61" s="252"/>
      <c r="W61" s="252"/>
      <c r="X61" s="252"/>
      <c r="Y61" s="252"/>
      <c r="Z61" s="252"/>
      <c r="AA61" s="252"/>
    </row>
    <row r="62" spans="1:27" s="30" customFormat="1" ht="18" customHeight="1" x14ac:dyDescent="0.45">
      <c r="A62" s="29"/>
      <c r="B62" s="28"/>
      <c r="C62" s="503"/>
      <c r="D62" s="595"/>
      <c r="E62" s="692" t="str">
        <f t="shared" si="2"/>
        <v>本支店が安城市に所在する事業者で、加算点申告表を提出する日の前日時点で名古屋保護観察所に協力雇用主として登録している場合に加点する。</v>
      </c>
      <c r="F62" s="693"/>
      <c r="G62" s="693"/>
      <c r="H62" s="693"/>
      <c r="I62" s="693"/>
      <c r="J62" s="693"/>
      <c r="K62" s="693"/>
      <c r="L62" s="693"/>
      <c r="M62" s="694"/>
      <c r="N62" s="615"/>
      <c r="O62" s="615"/>
      <c r="P62" s="616"/>
      <c r="Q62" s="28"/>
      <c r="R62" s="29"/>
      <c r="S62" s="252"/>
      <c r="T62" s="512"/>
      <c r="U62" s="401"/>
      <c r="V62" s="252"/>
      <c r="W62" s="252"/>
      <c r="X62" s="252"/>
      <c r="Y62" s="252"/>
      <c r="Z62" s="252"/>
      <c r="AA62" s="252"/>
    </row>
    <row r="63" spans="1:27" s="30" customFormat="1" ht="30.6" customHeight="1" x14ac:dyDescent="0.45">
      <c r="A63" s="29"/>
      <c r="B63" s="28"/>
      <c r="C63" s="503"/>
      <c r="D63" s="595"/>
      <c r="E63" s="805"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806"/>
      <c r="G63" s="806"/>
      <c r="H63" s="806"/>
      <c r="I63" s="806"/>
      <c r="J63" s="806"/>
      <c r="K63" s="806"/>
      <c r="L63" s="806"/>
      <c r="M63" s="807"/>
      <c r="N63" s="617"/>
      <c r="O63" s="617"/>
      <c r="P63" s="618"/>
      <c r="Q63" s="28"/>
      <c r="R63" s="29"/>
      <c r="S63" s="252"/>
      <c r="T63" s="512"/>
      <c r="U63" s="401"/>
      <c r="V63" s="252"/>
      <c r="W63" s="252"/>
      <c r="X63" s="252"/>
      <c r="Y63" s="252"/>
      <c r="Z63" s="252"/>
      <c r="AA63" s="252"/>
    </row>
    <row r="64" spans="1:27" s="30" customFormat="1" ht="18" customHeight="1" x14ac:dyDescent="0.45">
      <c r="A64" s="29"/>
      <c r="B64" s="28"/>
      <c r="C64" s="503"/>
      <c r="D64" s="595"/>
      <c r="E64" s="692" t="str">
        <f t="shared" si="2"/>
        <v>エコアクション２１又はＩＳＯ１４００１の取得があれば、加点する。</v>
      </c>
      <c r="F64" s="693"/>
      <c r="G64" s="693"/>
      <c r="H64" s="693"/>
      <c r="I64" s="693"/>
      <c r="J64" s="693"/>
      <c r="K64" s="693"/>
      <c r="L64" s="693"/>
      <c r="M64" s="694"/>
      <c r="N64" s="615"/>
      <c r="O64" s="615"/>
      <c r="P64" s="616"/>
      <c r="Q64" s="28"/>
      <c r="R64" s="29"/>
      <c r="S64" s="252"/>
      <c r="T64" s="402"/>
      <c r="U64" s="401"/>
      <c r="V64" s="252"/>
      <c r="W64" s="252"/>
      <c r="X64" s="252"/>
      <c r="Y64" s="252"/>
      <c r="Z64" s="252"/>
      <c r="AA64" s="252"/>
    </row>
    <row r="65" spans="1:28" s="30" customFormat="1" ht="18" customHeight="1" x14ac:dyDescent="0.45">
      <c r="A65" s="29"/>
      <c r="B65" s="28"/>
      <c r="C65" s="503"/>
      <c r="D65" s="595"/>
      <c r="E65" s="805" t="str">
        <f t="shared" si="2"/>
        <v>契約先となる本支店が認証されていること。</v>
      </c>
      <c r="F65" s="806"/>
      <c r="G65" s="806"/>
      <c r="H65" s="806"/>
      <c r="I65" s="806"/>
      <c r="J65" s="806"/>
      <c r="K65" s="806"/>
      <c r="L65" s="806"/>
      <c r="M65" s="807"/>
      <c r="N65" s="617"/>
      <c r="O65" s="617"/>
      <c r="P65" s="618"/>
      <c r="Q65" s="28"/>
      <c r="R65" s="29"/>
      <c r="S65" s="252"/>
      <c r="T65" s="402"/>
      <c r="U65" s="401"/>
      <c r="V65" s="252"/>
      <c r="W65" s="252"/>
      <c r="X65" s="252"/>
      <c r="Y65" s="252"/>
      <c r="Z65" s="252"/>
      <c r="AA65" s="252"/>
    </row>
    <row r="66" spans="1:28" s="30" customFormat="1" ht="18" customHeight="1" x14ac:dyDescent="0.45">
      <c r="A66" s="29"/>
      <c r="B66" s="28"/>
      <c r="C66" s="503"/>
      <c r="D66" s="595"/>
      <c r="E66" s="624" t="str">
        <f>D222</f>
        <v>平成31年4月1日から加算点申告表を提出する日の前日までに、安城市工事請負契約等に係る入札参加資格（一般・指名）停止要綱による停止措置のある場合は減点する。</v>
      </c>
      <c r="F66" s="625"/>
      <c r="G66" s="625"/>
      <c r="H66" s="625"/>
      <c r="I66" s="625"/>
      <c r="J66" s="625"/>
      <c r="K66" s="625"/>
      <c r="L66" s="625"/>
      <c r="M66" s="626"/>
      <c r="N66" s="613"/>
      <c r="O66" s="613"/>
      <c r="P66" s="614"/>
      <c r="Q66" s="28"/>
      <c r="R66" s="29"/>
      <c r="S66" s="252"/>
      <c r="T66" s="402"/>
      <c r="U66" s="401"/>
      <c r="V66" s="252"/>
      <c r="W66" s="252"/>
      <c r="X66" s="252"/>
      <c r="Y66" s="252"/>
      <c r="Z66" s="252"/>
      <c r="AA66" s="252"/>
    </row>
    <row r="67" spans="1:28" s="30" customFormat="1" ht="18" customHeight="1" thickBot="1" x14ac:dyDescent="0.5">
      <c r="A67" s="29"/>
      <c r="B67" s="28"/>
      <c r="C67" s="503"/>
      <c r="D67" s="595"/>
      <c r="E67" s="689"/>
      <c r="F67" s="690"/>
      <c r="G67" s="690"/>
      <c r="H67" s="690"/>
      <c r="I67" s="690"/>
      <c r="J67" s="690"/>
      <c r="K67" s="690"/>
      <c r="L67" s="690"/>
      <c r="M67" s="691"/>
      <c r="N67" s="264"/>
      <c r="O67" s="265"/>
      <c r="P67" s="266"/>
      <c r="Q67" s="28"/>
      <c r="R67" s="29"/>
      <c r="S67" s="252"/>
      <c r="T67" s="247"/>
      <c r="U67" s="247"/>
      <c r="V67" s="247"/>
      <c r="W67" s="247"/>
      <c r="X67" s="247"/>
      <c r="Y67" s="247"/>
      <c r="Z67" s="247"/>
      <c r="AA67" s="247"/>
    </row>
    <row r="68" spans="1:28" s="30" customFormat="1" ht="18" customHeight="1" x14ac:dyDescent="0.45">
      <c r="A68" s="29"/>
      <c r="B68" s="28"/>
      <c r="C68" s="503"/>
      <c r="D68" s="774"/>
      <c r="E68" s="689"/>
      <c r="F68" s="690"/>
      <c r="G68" s="690"/>
      <c r="H68" s="690"/>
      <c r="I68" s="690"/>
      <c r="J68" s="690"/>
      <c r="K68" s="690"/>
      <c r="L68" s="690"/>
      <c r="M68" s="691"/>
      <c r="N68" s="585"/>
      <c r="O68" s="586"/>
      <c r="P68" s="587"/>
      <c r="Q68" s="28"/>
      <c r="R68" s="29"/>
      <c r="S68" s="397">
        <v>21</v>
      </c>
      <c r="T68" s="379" t="s">
        <v>279</v>
      </c>
      <c r="U68" s="380" t="s">
        <v>280</v>
      </c>
      <c r="V68" s="247"/>
      <c r="W68" s="247"/>
      <c r="X68" s="247"/>
      <c r="Y68" s="247"/>
      <c r="Z68" s="247"/>
      <c r="AA68" s="247"/>
    </row>
    <row r="69" spans="1:28" s="30" customFormat="1" ht="15" customHeight="1" x14ac:dyDescent="0.45">
      <c r="A69" s="29"/>
      <c r="B69" s="28"/>
      <c r="C69" s="503"/>
      <c r="D69" s="596" t="s">
        <v>102</v>
      </c>
      <c r="E69" s="802" t="str">
        <f>IF($E$14=$V$14,T69,IF($E$14=$AA$14,U69,))</f>
        <v>2名以上雇用</v>
      </c>
      <c r="F69" s="803"/>
      <c r="G69" s="803"/>
      <c r="H69" s="803"/>
      <c r="I69" s="803"/>
      <c r="J69" s="803"/>
      <c r="K69" s="803"/>
      <c r="L69" s="803"/>
      <c r="M69" s="804"/>
      <c r="N69" s="622" t="s">
        <v>287</v>
      </c>
      <c r="O69" s="622"/>
      <c r="P69" s="623"/>
      <c r="Q69" s="28"/>
      <c r="R69" s="29"/>
      <c r="S69" s="398" t="s">
        <v>289</v>
      </c>
      <c r="T69" s="253" t="s">
        <v>384</v>
      </c>
      <c r="U69" s="376" t="s">
        <v>414</v>
      </c>
      <c r="V69" s="247"/>
      <c r="W69" s="247"/>
      <c r="X69" s="247"/>
      <c r="Y69" s="247"/>
      <c r="Z69" s="247"/>
      <c r="AA69" s="247"/>
    </row>
    <row r="70" spans="1:28" s="30" customFormat="1" ht="15" customHeight="1" x14ac:dyDescent="0.2">
      <c r="A70" s="29"/>
      <c r="B70" s="28"/>
      <c r="C70" s="503"/>
      <c r="D70" s="597"/>
      <c r="E70" s="802" t="str">
        <f>IF($E$14=$V$14,T70,IF($E$14=$AA$14,U70,))</f>
        <v>1名雇用</v>
      </c>
      <c r="F70" s="803"/>
      <c r="G70" s="803"/>
      <c r="H70" s="803"/>
      <c r="I70" s="803"/>
      <c r="J70" s="803"/>
      <c r="K70" s="803"/>
      <c r="L70" s="803"/>
      <c r="M70" s="804"/>
      <c r="N70" s="682" t="s">
        <v>288</v>
      </c>
      <c r="O70" s="682"/>
      <c r="P70" s="683"/>
      <c r="Q70" s="28"/>
      <c r="R70" s="29"/>
      <c r="S70" s="398" t="s">
        <v>290</v>
      </c>
      <c r="T70" s="253" t="s">
        <v>385</v>
      </c>
      <c r="U70" s="376" t="s">
        <v>70</v>
      </c>
      <c r="V70" s="247"/>
      <c r="W70" s="247"/>
      <c r="X70" s="247"/>
      <c r="Y70" s="247"/>
      <c r="Z70" s="247"/>
      <c r="AA70" s="247"/>
      <c r="AB70" s="4"/>
    </row>
    <row r="71" spans="1:28" s="4" customFormat="1" ht="15" customHeight="1" thickBot="1" x14ac:dyDescent="0.25">
      <c r="A71" s="3"/>
      <c r="B71" s="6"/>
      <c r="C71" s="503"/>
      <c r="D71" s="597"/>
      <c r="E71" s="802" t="str">
        <f>IF($E$14=$V$14,T71,IF($E$14=$AA$14,U71,))</f>
        <v>上記以外</v>
      </c>
      <c r="F71" s="803"/>
      <c r="G71" s="803"/>
      <c r="H71" s="803"/>
      <c r="I71" s="803"/>
      <c r="J71" s="803"/>
      <c r="K71" s="803"/>
      <c r="L71" s="803"/>
      <c r="M71" s="804"/>
      <c r="N71" s="684"/>
      <c r="O71" s="684"/>
      <c r="P71" s="685"/>
      <c r="Q71" s="6"/>
      <c r="R71" s="3"/>
      <c r="S71" s="399" t="s">
        <v>291</v>
      </c>
      <c r="T71" s="377" t="s">
        <v>71</v>
      </c>
      <c r="U71" s="378" t="s">
        <v>415</v>
      </c>
      <c r="V71" s="248"/>
      <c r="W71" s="248"/>
      <c r="X71" s="248"/>
      <c r="Y71" s="248"/>
      <c r="Z71" s="248"/>
      <c r="AA71" s="248"/>
    </row>
    <row r="72" spans="1:28" s="4" customFormat="1" ht="15" customHeight="1" x14ac:dyDescent="0.2">
      <c r="A72" s="3"/>
      <c r="B72" s="6"/>
      <c r="C72" s="503"/>
      <c r="D72" s="597"/>
      <c r="E72" s="689"/>
      <c r="F72" s="690"/>
      <c r="G72" s="690"/>
      <c r="H72" s="690"/>
      <c r="I72" s="690"/>
      <c r="J72" s="690"/>
      <c r="K72" s="690"/>
      <c r="L72" s="690"/>
      <c r="M72" s="691"/>
      <c r="N72" s="668"/>
      <c r="O72" s="669"/>
      <c r="P72" s="670"/>
      <c r="Q72" s="6"/>
      <c r="R72" s="3"/>
      <c r="S72" s="28"/>
      <c r="T72" s="248"/>
      <c r="U72" s="248"/>
      <c r="V72" s="248"/>
      <c r="W72" s="248"/>
      <c r="X72" s="248"/>
      <c r="Y72" s="248"/>
      <c r="Z72" s="248"/>
      <c r="AA72" s="248"/>
    </row>
    <row r="73" spans="1:28" s="4" customFormat="1" ht="15" customHeight="1" x14ac:dyDescent="0.2">
      <c r="A73" s="3"/>
      <c r="B73" s="6"/>
      <c r="C73" s="503"/>
      <c r="D73" s="597"/>
      <c r="E73" s="689"/>
      <c r="F73" s="690"/>
      <c r="G73" s="690"/>
      <c r="H73" s="690"/>
      <c r="I73" s="690"/>
      <c r="J73" s="690"/>
      <c r="K73" s="690"/>
      <c r="L73" s="690"/>
      <c r="M73" s="691"/>
      <c r="N73" s="668"/>
      <c r="O73" s="669"/>
      <c r="P73" s="670"/>
      <c r="Q73" s="6"/>
      <c r="R73" s="3"/>
      <c r="S73" s="28"/>
      <c r="T73" s="248"/>
      <c r="U73" s="248"/>
      <c r="V73" s="248"/>
      <c r="W73" s="248"/>
      <c r="X73" s="248"/>
      <c r="Y73" s="248"/>
      <c r="Z73" s="248"/>
      <c r="AA73" s="248"/>
    </row>
    <row r="74" spans="1:28" s="4" customFormat="1" ht="15" customHeight="1" thickBot="1" x14ac:dyDescent="0.25">
      <c r="A74" s="3"/>
      <c r="B74" s="6"/>
      <c r="C74" s="505"/>
      <c r="D74" s="598"/>
      <c r="E74" s="799"/>
      <c r="F74" s="800"/>
      <c r="G74" s="800"/>
      <c r="H74" s="800"/>
      <c r="I74" s="800"/>
      <c r="J74" s="800"/>
      <c r="K74" s="800"/>
      <c r="L74" s="800"/>
      <c r="M74" s="801"/>
      <c r="N74" s="619"/>
      <c r="O74" s="620"/>
      <c r="P74" s="621"/>
      <c r="Q74" s="6"/>
      <c r="R74" s="3"/>
      <c r="S74" s="28"/>
      <c r="T74" s="248"/>
      <c r="U74" s="248"/>
      <c r="V74" s="248"/>
      <c r="W74" s="248"/>
      <c r="X74" s="248"/>
      <c r="Y74" s="248"/>
      <c r="Z74" s="248"/>
      <c r="AA74" s="248"/>
    </row>
    <row r="75" spans="1:28" s="4" customFormat="1" x14ac:dyDescent="0.2">
      <c r="A75" s="3"/>
      <c r="B75" s="6"/>
      <c r="C75" s="16"/>
      <c r="D75" s="17"/>
      <c r="E75" s="17"/>
      <c r="F75" s="17"/>
      <c r="G75" s="18"/>
      <c r="H75" s="18"/>
      <c r="I75" s="18"/>
      <c r="J75" s="18"/>
      <c r="K75" s="18"/>
      <c r="L75" s="18"/>
      <c r="M75" s="18"/>
      <c r="N75" s="19"/>
      <c r="O75" s="19"/>
      <c r="P75" s="19"/>
      <c r="Q75" s="6"/>
      <c r="R75" s="3"/>
      <c r="S75" s="28"/>
      <c r="T75" s="248"/>
      <c r="U75" s="248"/>
      <c r="V75" s="248"/>
      <c r="W75" s="248"/>
      <c r="X75" s="248"/>
      <c r="Y75" s="248"/>
      <c r="Z75" s="248"/>
      <c r="AA75" s="248"/>
    </row>
    <row r="76" spans="1:28" s="4" customFormat="1" ht="16.2" hidden="1" x14ac:dyDescent="0.2">
      <c r="A76" s="3"/>
      <c r="B76" s="6"/>
      <c r="C76" s="22" t="s">
        <v>75</v>
      </c>
      <c r="D76" s="17"/>
      <c r="E76" s="17"/>
      <c r="F76" s="17"/>
      <c r="G76" s="18"/>
      <c r="H76" s="18"/>
      <c r="I76" s="18"/>
      <c r="J76" s="18"/>
      <c r="K76" s="18"/>
      <c r="L76" s="18"/>
      <c r="M76" s="18"/>
      <c r="N76" s="19"/>
      <c r="O76" s="19"/>
      <c r="P76" s="19"/>
      <c r="Q76" s="6"/>
      <c r="R76" s="3"/>
      <c r="S76" s="28"/>
      <c r="T76" s="248"/>
      <c r="U76" s="248"/>
      <c r="V76" s="248"/>
      <c r="W76" s="248"/>
      <c r="X76" s="248"/>
      <c r="Y76" s="248"/>
      <c r="Z76" s="248"/>
      <c r="AA76" s="248"/>
    </row>
    <row r="77" spans="1:28" s="4" customFormat="1" ht="13.8" hidden="1" thickBot="1" x14ac:dyDescent="0.25">
      <c r="A77" s="3"/>
      <c r="B77" s="6"/>
      <c r="C77" s="33" t="s">
        <v>76</v>
      </c>
      <c r="D77" s="203" t="s">
        <v>77</v>
      </c>
      <c r="E77" s="203"/>
      <c r="F77" s="203"/>
      <c r="G77" s="671" t="s">
        <v>78</v>
      </c>
      <c r="H77" s="672"/>
      <c r="I77" s="672"/>
      <c r="J77" s="672"/>
      <c r="K77" s="672"/>
      <c r="L77" s="672"/>
      <c r="M77" s="673"/>
      <c r="N77" s="686" t="s">
        <v>79</v>
      </c>
      <c r="O77" s="687"/>
      <c r="P77" s="688"/>
      <c r="Q77" s="6"/>
      <c r="R77" s="3"/>
      <c r="S77" s="28"/>
      <c r="T77" s="248"/>
      <c r="U77" s="248"/>
      <c r="V77" s="248"/>
      <c r="W77" s="248"/>
      <c r="X77" s="248"/>
      <c r="Y77" s="248"/>
      <c r="Z77" s="248"/>
      <c r="AA77" s="248"/>
    </row>
    <row r="78" spans="1:28" s="4" customFormat="1" ht="13.8" hidden="1" thickTop="1" x14ac:dyDescent="0.2">
      <c r="A78" s="3"/>
      <c r="B78" s="6"/>
      <c r="C78" s="178">
        <v>1</v>
      </c>
      <c r="D78" s="204" t="s">
        <v>80</v>
      </c>
      <c r="E78" s="204"/>
      <c r="F78" s="204"/>
      <c r="G78" s="629">
        <f>E7</f>
        <v>44824</v>
      </c>
      <c r="H78" s="630"/>
      <c r="I78" s="631"/>
      <c r="J78" s="632"/>
      <c r="K78" s="633"/>
      <c r="L78" s="633"/>
      <c r="M78" s="634"/>
      <c r="N78" s="642"/>
      <c r="O78" s="643"/>
      <c r="P78" s="644"/>
      <c r="Q78" s="6"/>
      <c r="R78" s="3"/>
      <c r="S78" s="28"/>
      <c r="T78" s="248"/>
      <c r="U78" s="248"/>
      <c r="V78" s="248"/>
      <c r="W78" s="248"/>
      <c r="X78" s="248"/>
      <c r="Y78" s="248"/>
      <c r="Z78" s="248"/>
      <c r="AA78" s="248"/>
      <c r="AB78" s="5"/>
    </row>
    <row r="79" spans="1:28" ht="13.8" hidden="1" thickBot="1" x14ac:dyDescent="0.25">
      <c r="A79" s="3"/>
      <c r="B79" s="3"/>
      <c r="C79" s="186">
        <v>2</v>
      </c>
      <c r="D79" s="205" t="s">
        <v>93</v>
      </c>
      <c r="E79" s="205"/>
      <c r="F79" s="205"/>
      <c r="G79" s="238" t="s">
        <v>94</v>
      </c>
      <c r="H79" s="238" t="s">
        <v>95</v>
      </c>
      <c r="I79" s="239"/>
      <c r="J79" s="635"/>
      <c r="K79" s="635"/>
      <c r="L79" s="635"/>
      <c r="M79" s="636"/>
      <c r="N79" s="639"/>
      <c r="O79" s="640"/>
      <c r="P79" s="641"/>
      <c r="Q79" s="3"/>
      <c r="R79" s="3"/>
      <c r="S79" s="28"/>
      <c r="T79" s="248"/>
      <c r="U79" s="249"/>
      <c r="V79" s="249"/>
      <c r="W79" s="249"/>
      <c r="X79" s="249"/>
      <c r="Y79" s="249"/>
      <c r="Z79" s="249"/>
      <c r="AA79" s="249"/>
      <c r="AB79" s="4"/>
    </row>
    <row r="80" spans="1:28" s="4" customFormat="1" ht="3" hidden="1" customHeight="1" x14ac:dyDescent="0.2">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2" hidden="1" customHeight="1" x14ac:dyDescent="0.2">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399999999999999" customHeight="1" thickBot="1" x14ac:dyDescent="0.25">
      <c r="A82" s="3"/>
      <c r="B82" s="273" t="s">
        <v>207</v>
      </c>
      <c r="C82" s="3"/>
      <c r="D82" s="9"/>
      <c r="E82" s="9"/>
      <c r="F82" s="9"/>
      <c r="G82" s="60"/>
      <c r="H82" s="3"/>
      <c r="I82" s="3"/>
      <c r="J82" s="3"/>
      <c r="K82" s="3"/>
      <c r="L82" s="3"/>
      <c r="M82" s="3"/>
      <c r="N82" s="3"/>
      <c r="O82" s="3"/>
      <c r="P82" s="3"/>
      <c r="Q82" s="3"/>
      <c r="R82" s="3"/>
      <c r="S82" s="287"/>
      <c r="T82" s="287"/>
      <c r="U82" s="288"/>
      <c r="V82" s="288"/>
      <c r="W82" s="288"/>
      <c r="X82" s="288"/>
      <c r="Y82" s="288"/>
      <c r="Z82" s="9"/>
      <c r="AA82" s="9"/>
      <c r="AB82" s="14"/>
    </row>
    <row r="83" spans="1:28" s="14" customFormat="1" ht="16.2" customHeight="1" x14ac:dyDescent="0.2">
      <c r="A83" s="187"/>
      <c r="B83" s="187"/>
      <c r="C83" s="187"/>
      <c r="D83" s="188"/>
      <c r="E83" s="188"/>
      <c r="F83" s="188"/>
      <c r="G83" s="189"/>
      <c r="H83" s="187"/>
      <c r="I83" s="187"/>
      <c r="J83" s="187"/>
      <c r="K83" s="187"/>
      <c r="L83" s="187"/>
      <c r="M83" s="187"/>
      <c r="N83" s="187"/>
      <c r="O83" s="187"/>
      <c r="P83" s="187"/>
      <c r="Q83" s="187"/>
      <c r="R83" s="187"/>
      <c r="S83" s="58"/>
      <c r="T83" s="58"/>
      <c r="U83" s="9"/>
      <c r="V83" s="9"/>
      <c r="W83" s="9"/>
      <c r="X83" s="9"/>
      <c r="Y83" s="9"/>
      <c r="Z83" s="9"/>
      <c r="AA83" s="9"/>
      <c r="AB83" s="34"/>
    </row>
    <row r="84" spans="1:28" s="34" customFormat="1" ht="16.2" customHeight="1" x14ac:dyDescent="0.2">
      <c r="A84" s="58"/>
      <c r="B84" s="143"/>
      <c r="C84" s="274" t="s">
        <v>62</v>
      </c>
      <c r="D84" s="275"/>
      <c r="E84" s="9"/>
      <c r="F84" s="9"/>
      <c r="G84" s="60"/>
      <c r="H84" s="3"/>
      <c r="I84" s="3"/>
      <c r="J84" s="3"/>
      <c r="K84" s="3"/>
      <c r="L84" s="3"/>
      <c r="M84" s="3"/>
      <c r="N84" s="3"/>
      <c r="O84" s="3"/>
      <c r="P84" s="3"/>
      <c r="Q84" s="3"/>
      <c r="R84" s="3"/>
      <c r="S84" s="3"/>
      <c r="T84" s="3"/>
      <c r="U84" s="9"/>
      <c r="V84" s="9"/>
      <c r="W84" s="9"/>
      <c r="X84" s="9"/>
      <c r="Y84" s="9"/>
      <c r="Z84" s="9"/>
      <c r="AA84" s="9"/>
      <c r="AB84" s="4"/>
    </row>
    <row r="85" spans="1:28" s="4" customFormat="1" ht="4.95" customHeight="1" x14ac:dyDescent="0.2">
      <c r="A85" s="59"/>
      <c r="B85" s="3"/>
      <c r="C85" s="3"/>
      <c r="D85" s="9"/>
      <c r="E85" s="9"/>
      <c r="F85" s="9"/>
      <c r="G85" s="60"/>
      <c r="H85" s="3"/>
      <c r="I85" s="3"/>
      <c r="J85" s="3"/>
      <c r="K85" s="3"/>
      <c r="L85" s="3"/>
      <c r="M85" s="3"/>
      <c r="N85" s="3"/>
      <c r="O85" s="3"/>
      <c r="P85" s="3"/>
      <c r="Q85" s="3"/>
      <c r="R85" s="3"/>
      <c r="S85" s="3"/>
      <c r="T85" s="3"/>
      <c r="U85" s="9"/>
      <c r="V85" s="9"/>
      <c r="W85" s="9"/>
      <c r="X85" s="9"/>
      <c r="Y85" s="9"/>
      <c r="Z85" s="9"/>
      <c r="AA85" s="9"/>
      <c r="AB85" s="5"/>
    </row>
    <row r="86" spans="1:28" ht="13.8" thickBot="1" x14ac:dyDescent="0.25">
      <c r="A86" s="3"/>
      <c r="B86" s="61" t="s">
        <v>63</v>
      </c>
      <c r="C86" s="58"/>
      <c r="D86" s="9"/>
      <c r="E86" s="9"/>
      <c r="F86" s="9"/>
      <c r="G86" s="62"/>
      <c r="H86" s="58"/>
      <c r="I86" s="58"/>
      <c r="J86" s="58"/>
      <c r="K86" s="58"/>
      <c r="L86" s="58"/>
      <c r="M86" s="58"/>
      <c r="N86" s="58"/>
      <c r="O86" s="58"/>
      <c r="P86" s="58"/>
      <c r="Q86" s="58"/>
      <c r="R86" s="58"/>
      <c r="S86" s="58"/>
      <c r="T86" s="58"/>
      <c r="U86" s="9"/>
      <c r="V86" s="9"/>
      <c r="W86" s="9"/>
      <c r="X86" s="9"/>
      <c r="Y86" s="9"/>
      <c r="Z86" s="9"/>
      <c r="AA86" s="9"/>
    </row>
    <row r="87" spans="1:28" ht="15" thickBot="1" x14ac:dyDescent="0.25">
      <c r="A87" s="3"/>
      <c r="B87" s="49"/>
      <c r="C87" s="277" t="s">
        <v>208</v>
      </c>
      <c r="D87" s="51" t="s">
        <v>99</v>
      </c>
      <c r="E87" s="51"/>
      <c r="F87" s="51"/>
      <c r="G87" s="52"/>
      <c r="H87" s="50"/>
      <c r="I87" s="50"/>
      <c r="J87" s="50"/>
      <c r="K87" s="50"/>
      <c r="L87" s="50"/>
      <c r="M87" s="50"/>
      <c r="N87" s="50"/>
      <c r="O87" s="50"/>
      <c r="P87" s="50"/>
      <c r="Q87" s="50"/>
      <c r="R87" s="50"/>
      <c r="S87" s="50"/>
      <c r="T87" s="50"/>
      <c r="U87" s="53"/>
      <c r="V87" s="113"/>
      <c r="W87" s="9"/>
      <c r="X87" s="9"/>
      <c r="Y87" s="9"/>
      <c r="Z87" s="9"/>
      <c r="AA87" s="9"/>
    </row>
    <row r="88" spans="1:28" ht="4.2" customHeight="1" thickTop="1" x14ac:dyDescent="0.2">
      <c r="A88" s="3"/>
      <c r="B88" s="73"/>
      <c r="C88" s="38"/>
      <c r="D88" s="38"/>
      <c r="E88" s="38"/>
      <c r="F88" s="38"/>
      <c r="G88" s="39"/>
      <c r="H88" s="38"/>
      <c r="I88" s="38"/>
      <c r="J88" s="38"/>
      <c r="K88" s="38"/>
      <c r="L88" s="38"/>
      <c r="M88" s="38"/>
      <c r="N88" s="38"/>
      <c r="O88" s="38"/>
      <c r="P88" s="38"/>
      <c r="Q88" s="38"/>
      <c r="R88" s="38"/>
      <c r="S88" s="38"/>
      <c r="T88" s="38"/>
      <c r="U88" s="38"/>
      <c r="V88" s="40"/>
      <c r="W88" s="9"/>
      <c r="X88" s="9"/>
      <c r="Y88" s="9"/>
      <c r="Z88" s="9"/>
      <c r="AA88" s="9"/>
    </row>
    <row r="89" spans="1:28" ht="14.7" customHeight="1" x14ac:dyDescent="0.2">
      <c r="A89" s="3"/>
      <c r="B89" s="72"/>
      <c r="C89" s="41" t="s">
        <v>212</v>
      </c>
      <c r="D89" s="54" t="str">
        <f xml:space="preserve"> "安城市の"&amp;$E$9&amp;"に係る公告に基づく条件付き一般競争入札等については、関係法令に定めるもののほか、この別記によるものとする。"</f>
        <v>安城市の作野公民館外部保全工事に係る公告に基づく条件付き一般競争入札等については、関係法令に定めるもののほか、この別記によるものとする。</v>
      </c>
      <c r="E89" s="54"/>
      <c r="F89" s="54"/>
      <c r="G89" s="42"/>
      <c r="H89" s="42"/>
      <c r="I89" s="42"/>
      <c r="J89" s="42"/>
      <c r="K89" s="42"/>
      <c r="L89" s="42"/>
      <c r="M89" s="42"/>
      <c r="N89" s="42"/>
      <c r="O89" s="42"/>
      <c r="P89" s="42"/>
      <c r="Q89" s="42"/>
      <c r="R89" s="42"/>
      <c r="S89" s="42"/>
      <c r="T89" s="42"/>
      <c r="U89" s="42"/>
      <c r="V89" s="43"/>
      <c r="W89" s="9"/>
      <c r="X89" s="9"/>
      <c r="Y89" s="9"/>
      <c r="Z89" s="9"/>
      <c r="AA89" s="9"/>
    </row>
    <row r="90" spans="1:28" ht="14.7" customHeight="1" x14ac:dyDescent="0.2">
      <c r="A90" s="3"/>
      <c r="B90" s="71"/>
      <c r="C90" s="41" t="s">
        <v>213</v>
      </c>
      <c r="D90" s="54" t="str">
        <f>"安城市"&amp;$G$11&amp;""</f>
        <v>安城市篠目町地内</v>
      </c>
      <c r="E90" s="54"/>
      <c r="F90" s="54"/>
      <c r="G90" s="42"/>
      <c r="H90" s="42"/>
      <c r="I90" s="42"/>
      <c r="J90" s="42"/>
      <c r="K90" s="42"/>
      <c r="L90" s="42"/>
      <c r="M90" s="42"/>
      <c r="N90" s="42"/>
      <c r="O90" s="42"/>
      <c r="P90" s="42"/>
      <c r="Q90" s="42"/>
      <c r="R90" s="42"/>
      <c r="S90" s="42"/>
      <c r="T90" s="42"/>
      <c r="U90" s="42"/>
      <c r="V90" s="43"/>
      <c r="W90" s="9"/>
      <c r="X90" s="9"/>
      <c r="Y90" s="9"/>
      <c r="Z90" s="9"/>
      <c r="AA90" s="9"/>
    </row>
    <row r="91" spans="1:28" ht="14.7" customHeight="1" x14ac:dyDescent="0.2">
      <c r="A91" s="3"/>
      <c r="B91" s="71"/>
      <c r="C91" s="41" t="s">
        <v>214</v>
      </c>
      <c r="D91" s="55" t="str">
        <f>"契約締結日の翌日から"&amp;IF($I$12=$U$12,TEXT($E$12,"ggge年m月d日(aaa)"&amp;I12),$E$12&amp;I12)</f>
        <v>契約締結日の翌日から令和5年3月7日(火)まで</v>
      </c>
      <c r="E91" s="55"/>
      <c r="F91" s="55"/>
      <c r="G91" s="42"/>
      <c r="H91" s="42"/>
      <c r="I91" s="42"/>
      <c r="J91" s="42"/>
      <c r="K91" s="42"/>
      <c r="L91" s="42"/>
      <c r="M91" s="42"/>
      <c r="N91" s="42"/>
      <c r="O91" s="42"/>
      <c r="P91" s="42"/>
      <c r="Q91" s="42"/>
      <c r="R91" s="42"/>
      <c r="S91" s="42"/>
      <c r="T91" s="42"/>
      <c r="U91" s="42"/>
      <c r="V91" s="43"/>
      <c r="W91" s="9"/>
      <c r="X91" s="9"/>
      <c r="Y91" s="9"/>
      <c r="Z91" s="9"/>
      <c r="AA91" s="9"/>
    </row>
    <row r="92" spans="1:28" ht="14.7" customHeight="1" x14ac:dyDescent="0.2">
      <c r="A92" s="3"/>
      <c r="B92" s="71"/>
      <c r="C92" s="44" t="s">
        <v>212</v>
      </c>
      <c r="D92" s="56" t="str">
        <f>"本工事は、価格と価格以外の要素を総合的に評価して落札者を決定する総合評価競争入札（"&amp;$E$13&amp;"）の適用工事である。"</f>
        <v>本工事は、価格と価格以外の要素を総合的に評価して落札者を決定する総合評価競争入札（施工体制確認型）の適用工事である。</v>
      </c>
      <c r="E92" s="56"/>
      <c r="F92" s="56"/>
      <c r="G92" s="35"/>
      <c r="H92" s="35"/>
      <c r="I92" s="35"/>
      <c r="J92" s="35"/>
      <c r="K92" s="35"/>
      <c r="L92" s="35"/>
      <c r="M92" s="35"/>
      <c r="N92" s="35"/>
      <c r="O92" s="35"/>
      <c r="P92" s="35"/>
      <c r="Q92" s="35"/>
      <c r="R92" s="35"/>
      <c r="S92" s="35"/>
      <c r="T92" s="35"/>
      <c r="U92" s="35"/>
      <c r="V92" s="45"/>
      <c r="W92" s="9"/>
      <c r="X92" s="9"/>
      <c r="Y92" s="9"/>
      <c r="Z92" s="9"/>
      <c r="AA92" s="9"/>
    </row>
    <row r="93" spans="1:28" ht="14.7" customHeight="1" x14ac:dyDescent="0.2">
      <c r="A93" s="3"/>
      <c r="B93" s="72"/>
      <c r="C93" s="41" t="s">
        <v>212</v>
      </c>
      <c r="D93" s="54" t="str">
        <f xml:space="preserve"> "同工種工事とは、建設業法別表第1に掲げる工事の種類で"&amp;E14&amp;"とする。"</f>
        <v>同工種工事とは、建設業法別表第1に掲げる工事の種類で建築一式工事とする。</v>
      </c>
      <c r="E93" s="54"/>
      <c r="F93" s="54"/>
      <c r="G93" s="42"/>
      <c r="H93" s="42"/>
      <c r="I93" s="42"/>
      <c r="J93" s="42"/>
      <c r="K93" s="42"/>
      <c r="L93" s="42"/>
      <c r="M93" s="42"/>
      <c r="N93" s="42"/>
      <c r="O93" s="42"/>
      <c r="P93" s="42"/>
      <c r="Q93" s="42"/>
      <c r="R93" s="42"/>
      <c r="S93" s="42"/>
      <c r="T93" s="42"/>
      <c r="U93" s="42"/>
      <c r="V93" s="43"/>
      <c r="W93" s="9"/>
      <c r="X93" s="9"/>
      <c r="Y93" s="9"/>
      <c r="Z93" s="9"/>
      <c r="AA93" s="9"/>
    </row>
    <row r="94" spans="1:28" ht="14.7" customHeight="1" x14ac:dyDescent="0.2">
      <c r="A94" s="3"/>
      <c r="B94" s="72"/>
      <c r="C94" s="41" t="s">
        <v>212</v>
      </c>
      <c r="D94" s="54" t="str">
        <f xml:space="preserve"> "同規模工事とは、契約金額"&amp;TEXT($E$16,"##,###")&amp;"万円以上の同工種工事とする。"</f>
        <v>同規模工事とは、契約金額2,300万円以上の同工種工事とする。</v>
      </c>
      <c r="E94" s="54"/>
      <c r="F94" s="54"/>
      <c r="G94" s="42"/>
      <c r="H94" s="42"/>
      <c r="I94" s="42"/>
      <c r="J94" s="42"/>
      <c r="K94" s="42"/>
      <c r="L94" s="42"/>
      <c r="M94" s="42"/>
      <c r="N94" s="42"/>
      <c r="O94" s="42"/>
      <c r="P94" s="42"/>
      <c r="Q94" s="42"/>
      <c r="R94" s="42"/>
      <c r="S94" s="42"/>
      <c r="T94" s="42"/>
      <c r="U94" s="42"/>
      <c r="V94" s="43"/>
      <c r="W94" s="9"/>
      <c r="X94" s="9"/>
      <c r="Y94" s="9"/>
      <c r="Z94" s="9"/>
      <c r="AA94" s="9"/>
    </row>
    <row r="95" spans="1:28" ht="45" customHeight="1" x14ac:dyDescent="0.2">
      <c r="A95" s="3"/>
      <c r="B95" s="72"/>
      <c r="C95" s="41" t="s">
        <v>212</v>
      </c>
      <c r="D95" s="653" t="s">
        <v>437</v>
      </c>
      <c r="E95" s="654"/>
      <c r="F95" s="654"/>
      <c r="G95" s="654"/>
      <c r="H95" s="654"/>
      <c r="I95" s="654"/>
      <c r="J95" s="654"/>
      <c r="K95" s="654"/>
      <c r="L95" s="654"/>
      <c r="M95" s="654"/>
      <c r="N95" s="654"/>
      <c r="O95" s="654"/>
      <c r="P95" s="654"/>
      <c r="Q95" s="654"/>
      <c r="R95" s="654"/>
      <c r="S95" s="654"/>
      <c r="T95" s="654"/>
      <c r="U95" s="654"/>
      <c r="V95" s="655"/>
      <c r="W95" s="9"/>
      <c r="X95" s="9"/>
      <c r="Y95" s="9"/>
      <c r="Z95" s="9"/>
      <c r="AA95" s="9"/>
    </row>
    <row r="96" spans="1:28" ht="14.7" customHeight="1" x14ac:dyDescent="0.2">
      <c r="A96" s="3"/>
      <c r="B96" s="72"/>
      <c r="C96" s="41" t="s">
        <v>212</v>
      </c>
      <c r="D96" s="54" t="str">
        <f xml:space="preserve"> "同工種工事に関する資格は別紙のとおり。"</f>
        <v>同工種工事に関する資格は別紙のとおり。</v>
      </c>
      <c r="E96" s="54"/>
      <c r="F96" s="54"/>
      <c r="G96" s="42"/>
      <c r="H96" s="42"/>
      <c r="I96" s="42"/>
      <c r="J96" s="42"/>
      <c r="K96" s="42"/>
      <c r="L96" s="42"/>
      <c r="M96" s="42"/>
      <c r="N96" s="42"/>
      <c r="O96" s="42"/>
      <c r="P96" s="42"/>
      <c r="Q96" s="42"/>
      <c r="R96" s="42"/>
      <c r="S96" s="42"/>
      <c r="T96" s="42"/>
      <c r="U96" s="42"/>
      <c r="V96" s="43"/>
      <c r="W96" s="9"/>
      <c r="X96" s="9"/>
      <c r="Y96" s="9"/>
      <c r="Z96" s="9"/>
      <c r="AA96" s="9"/>
    </row>
    <row r="97" spans="1:28" ht="14.7" customHeight="1" x14ac:dyDescent="0.2">
      <c r="A97" s="3"/>
      <c r="B97" s="72"/>
      <c r="C97" s="41" t="s">
        <v>423</v>
      </c>
      <c r="D97" s="54"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4"/>
      <c r="F97" s="54"/>
      <c r="G97" s="42"/>
      <c r="H97" s="42"/>
      <c r="I97" s="42"/>
      <c r="J97" s="42"/>
      <c r="K97" s="42"/>
      <c r="L97" s="42"/>
      <c r="M97" s="42"/>
      <c r="N97" s="42"/>
      <c r="O97" s="42"/>
      <c r="P97" s="42"/>
      <c r="Q97" s="42"/>
      <c r="R97" s="42"/>
      <c r="S97" s="42"/>
      <c r="T97" s="42"/>
      <c r="U97" s="42"/>
      <c r="V97" s="43"/>
      <c r="W97" s="9"/>
      <c r="X97" s="9"/>
      <c r="Y97" s="9"/>
      <c r="Z97" s="9"/>
      <c r="AA97" s="9"/>
    </row>
    <row r="98" spans="1:28" ht="45" customHeight="1" x14ac:dyDescent="0.2">
      <c r="A98" s="3"/>
      <c r="B98" s="290"/>
      <c r="C98" s="269" t="s">
        <v>215</v>
      </c>
      <c r="D98" s="637" t="s">
        <v>497</v>
      </c>
      <c r="E98" s="637"/>
      <c r="F98" s="637"/>
      <c r="G98" s="637"/>
      <c r="H98" s="637"/>
      <c r="I98" s="637"/>
      <c r="J98" s="637"/>
      <c r="K98" s="637"/>
      <c r="L98" s="637"/>
      <c r="M98" s="637"/>
      <c r="N98" s="637"/>
      <c r="O98" s="637"/>
      <c r="P98" s="637"/>
      <c r="Q98" s="637"/>
      <c r="R98" s="637"/>
      <c r="S98" s="637"/>
      <c r="T98" s="637"/>
      <c r="U98" s="637"/>
      <c r="V98" s="638"/>
      <c r="W98" s="9"/>
      <c r="X98" s="9"/>
      <c r="Y98" s="9"/>
      <c r="Z98" s="9"/>
      <c r="AA98" s="9"/>
    </row>
    <row r="99" spans="1:28" ht="14.7" customHeight="1" x14ac:dyDescent="0.2">
      <c r="A99" s="3"/>
      <c r="B99" s="71"/>
      <c r="C99" s="44" t="s">
        <v>215</v>
      </c>
      <c r="D99" s="57" t="s">
        <v>107</v>
      </c>
      <c r="E99" s="57"/>
      <c r="F99" s="57"/>
      <c r="G99" s="35"/>
      <c r="H99" s="35"/>
      <c r="I99" s="35"/>
      <c r="J99" s="35"/>
      <c r="K99" s="35"/>
      <c r="L99" s="35"/>
      <c r="M99" s="35"/>
      <c r="N99" s="35"/>
      <c r="O99" s="35"/>
      <c r="P99" s="35"/>
      <c r="Q99" s="35"/>
      <c r="R99" s="35"/>
      <c r="S99" s="35"/>
      <c r="T99" s="35"/>
      <c r="U99" s="35"/>
      <c r="V99" s="45"/>
      <c r="W99" s="9"/>
      <c r="X99" s="9"/>
      <c r="Y99" s="9"/>
      <c r="Z99" s="9"/>
      <c r="AA99" s="9"/>
    </row>
    <row r="100" spans="1:28" ht="14.7" customHeight="1" x14ac:dyDescent="0.2">
      <c r="A100" s="3"/>
      <c r="B100" s="71"/>
      <c r="C100" s="44" t="s">
        <v>216</v>
      </c>
      <c r="D100" s="57" t="s">
        <v>37</v>
      </c>
      <c r="E100" s="57"/>
      <c r="F100" s="57"/>
      <c r="G100" s="35"/>
      <c r="H100" s="35"/>
      <c r="I100" s="35"/>
      <c r="J100" s="35"/>
      <c r="K100" s="35"/>
      <c r="L100" s="35"/>
      <c r="M100" s="35"/>
      <c r="N100" s="35"/>
      <c r="O100" s="35"/>
      <c r="P100" s="35"/>
      <c r="Q100" s="35"/>
      <c r="R100" s="35"/>
      <c r="S100" s="35"/>
      <c r="T100" s="35"/>
      <c r="U100" s="35"/>
      <c r="V100" s="45"/>
      <c r="W100" s="9"/>
      <c r="X100" s="9"/>
      <c r="Y100" s="9"/>
      <c r="Z100" s="9"/>
      <c r="AA100" s="9"/>
      <c r="AB100" s="4"/>
    </row>
    <row r="101" spans="1:28" s="4" customFormat="1" ht="14.7" customHeight="1" x14ac:dyDescent="0.2">
      <c r="A101" s="3"/>
      <c r="B101" s="71"/>
      <c r="C101" s="44" t="s">
        <v>215</v>
      </c>
      <c r="D101" s="57" t="s">
        <v>126</v>
      </c>
      <c r="E101" s="57"/>
      <c r="F101" s="57"/>
      <c r="G101" s="35"/>
      <c r="H101" s="35"/>
      <c r="I101" s="35"/>
      <c r="J101" s="35"/>
      <c r="K101" s="35"/>
      <c r="L101" s="35"/>
      <c r="M101" s="35"/>
      <c r="N101" s="35"/>
      <c r="O101" s="35"/>
      <c r="P101" s="35"/>
      <c r="Q101" s="35"/>
      <c r="R101" s="35"/>
      <c r="S101" s="35"/>
      <c r="T101" s="35"/>
      <c r="U101" s="35"/>
      <c r="V101" s="45"/>
      <c r="W101" s="9"/>
      <c r="X101" s="9"/>
      <c r="Y101" s="9"/>
      <c r="Z101" s="9"/>
      <c r="AA101" s="9"/>
    </row>
    <row r="102" spans="1:28" s="4" customFormat="1" ht="47.4" customHeight="1" x14ac:dyDescent="0.2">
      <c r="A102" s="3"/>
      <c r="B102" s="276"/>
      <c r="C102" s="269" t="s">
        <v>215</v>
      </c>
      <c r="D102" s="647" t="str">
        <f>"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amp;$E$26&amp;"点とする。"</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E102" s="647"/>
      <c r="F102" s="647"/>
      <c r="G102" s="647"/>
      <c r="H102" s="647"/>
      <c r="I102" s="647"/>
      <c r="J102" s="647"/>
      <c r="K102" s="647"/>
      <c r="L102" s="647"/>
      <c r="M102" s="647"/>
      <c r="N102" s="647"/>
      <c r="O102" s="647"/>
      <c r="P102" s="647"/>
      <c r="Q102" s="647"/>
      <c r="R102" s="647"/>
      <c r="S102" s="647"/>
      <c r="T102" s="647"/>
      <c r="U102" s="647"/>
      <c r="V102" s="648"/>
      <c r="W102" s="9"/>
      <c r="X102" s="9"/>
      <c r="Y102" s="9"/>
      <c r="Z102" s="9"/>
      <c r="AA102" s="9"/>
      <c r="AB102" s="5"/>
    </row>
    <row r="103" spans="1:28" ht="14.7" customHeight="1" x14ac:dyDescent="0.2">
      <c r="A103" s="3"/>
      <c r="B103" s="74"/>
      <c r="C103" s="44" t="s">
        <v>217</v>
      </c>
      <c r="D103" s="57" t="s">
        <v>39</v>
      </c>
      <c r="E103" s="57"/>
      <c r="F103" s="57"/>
      <c r="G103" s="35"/>
      <c r="H103" s="35"/>
      <c r="I103" s="35"/>
      <c r="J103" s="35"/>
      <c r="K103" s="35"/>
      <c r="L103" s="35"/>
      <c r="M103" s="35"/>
      <c r="N103" s="35"/>
      <c r="O103" s="35"/>
      <c r="P103" s="35"/>
      <c r="Q103" s="35"/>
      <c r="R103" s="35"/>
      <c r="S103" s="35"/>
      <c r="T103" s="35"/>
      <c r="U103" s="35"/>
      <c r="V103" s="45"/>
      <c r="W103" s="9"/>
      <c r="X103" s="9"/>
      <c r="Y103" s="9"/>
      <c r="Z103" s="9"/>
      <c r="AA103" s="9"/>
      <c r="AB103" s="66"/>
    </row>
    <row r="104" spans="1:28" s="66" customFormat="1" ht="4.2" customHeight="1" thickBot="1" x14ac:dyDescent="0.25">
      <c r="A104" s="6"/>
      <c r="B104" s="75"/>
      <c r="C104" s="46"/>
      <c r="D104" s="47"/>
      <c r="E104" s="47"/>
      <c r="F104" s="47"/>
      <c r="G104" s="46"/>
      <c r="H104" s="46"/>
      <c r="I104" s="46"/>
      <c r="J104" s="46"/>
      <c r="K104" s="46"/>
      <c r="L104" s="46"/>
      <c r="M104" s="46"/>
      <c r="N104" s="46"/>
      <c r="O104" s="46"/>
      <c r="P104" s="46"/>
      <c r="Q104" s="46"/>
      <c r="R104" s="46"/>
      <c r="S104" s="46"/>
      <c r="T104" s="46"/>
      <c r="U104" s="46"/>
      <c r="V104" s="48"/>
      <c r="W104" s="9"/>
      <c r="X104" s="9"/>
      <c r="Y104" s="9"/>
      <c r="Z104" s="9"/>
      <c r="AA104" s="9"/>
      <c r="AB104" s="5"/>
    </row>
    <row r="105" spans="1:28" ht="4.5" customHeight="1" x14ac:dyDescent="0.2">
      <c r="A105" s="92"/>
      <c r="B105" s="91"/>
      <c r="C105" s="63"/>
      <c r="D105" s="64"/>
      <c r="E105" s="64"/>
      <c r="F105" s="64"/>
      <c r="G105" s="63"/>
      <c r="H105" s="63"/>
      <c r="I105" s="63"/>
      <c r="J105" s="63"/>
      <c r="K105" s="63"/>
      <c r="L105" s="63"/>
      <c r="M105" s="63"/>
      <c r="N105" s="63"/>
      <c r="O105" s="63"/>
      <c r="P105" s="63"/>
      <c r="Q105" s="63"/>
      <c r="R105" s="63"/>
      <c r="S105" s="63"/>
      <c r="T105" s="63"/>
      <c r="U105" s="63"/>
      <c r="V105" s="63"/>
      <c r="W105" s="9"/>
      <c r="X105" s="9"/>
      <c r="Y105" s="9"/>
      <c r="Z105" s="9"/>
      <c r="AA105" s="9"/>
    </row>
    <row r="106" spans="1:28" ht="13.8" thickBot="1" x14ac:dyDescent="0.25">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5">
      <c r="A107" s="3"/>
      <c r="B107" s="67"/>
      <c r="C107" s="277" t="s">
        <v>209</v>
      </c>
      <c r="D107" s="68" t="s">
        <v>258</v>
      </c>
      <c r="E107" s="68"/>
      <c r="F107" s="68"/>
      <c r="G107" s="69"/>
      <c r="H107" s="69"/>
      <c r="I107" s="69"/>
      <c r="J107" s="69"/>
      <c r="K107" s="69"/>
      <c r="L107" s="69"/>
      <c r="M107" s="69"/>
      <c r="N107" s="69"/>
      <c r="O107" s="69"/>
      <c r="P107" s="69"/>
      <c r="Q107" s="69"/>
      <c r="R107" s="69"/>
      <c r="S107" s="69"/>
      <c r="T107" s="69"/>
      <c r="U107" s="109"/>
      <c r="V107" s="70"/>
      <c r="W107" s="93"/>
      <c r="X107" s="93"/>
      <c r="Y107" s="93"/>
      <c r="Z107" s="93"/>
      <c r="AA107" s="93"/>
    </row>
    <row r="108" spans="1:28" ht="4.2" customHeight="1" thickTop="1" x14ac:dyDescent="0.2">
      <c r="A108" s="3"/>
      <c r="B108" s="86"/>
      <c r="C108" s="153"/>
      <c r="D108" s="154"/>
      <c r="E108" s="154"/>
      <c r="F108" s="154"/>
      <c r="G108" s="154"/>
      <c r="H108" s="76"/>
      <c r="I108" s="76"/>
      <c r="J108" s="76"/>
      <c r="K108" s="76"/>
      <c r="L108" s="76"/>
      <c r="M108" s="76"/>
      <c r="N108" s="76"/>
      <c r="O108" s="76"/>
      <c r="P108" s="76"/>
      <c r="Q108" s="76"/>
      <c r="R108" s="76"/>
      <c r="S108" s="76"/>
      <c r="T108" s="76"/>
      <c r="U108" s="77"/>
      <c r="V108" s="79"/>
      <c r="W108" s="9"/>
      <c r="X108" s="9"/>
      <c r="Y108" s="9"/>
      <c r="Z108" s="9"/>
      <c r="AA108" s="9"/>
    </row>
    <row r="109" spans="1:28" ht="14.7" customHeight="1" x14ac:dyDescent="0.2">
      <c r="A109" s="3"/>
      <c r="B109" s="88"/>
      <c r="C109" s="84" t="s">
        <v>213</v>
      </c>
      <c r="D109" s="56" t="s">
        <v>346</v>
      </c>
      <c r="E109" s="56"/>
      <c r="F109" s="56"/>
      <c r="G109" s="11"/>
      <c r="H109" s="11"/>
      <c r="I109" s="11"/>
      <c r="J109" s="11"/>
      <c r="K109" s="11"/>
      <c r="L109" s="11"/>
      <c r="M109" s="11"/>
      <c r="N109" s="11"/>
      <c r="O109" s="11"/>
      <c r="P109" s="11"/>
      <c r="Q109" s="11"/>
      <c r="R109" s="11"/>
      <c r="S109" s="11"/>
      <c r="T109" s="11"/>
      <c r="U109" s="15"/>
      <c r="V109" s="79"/>
      <c r="W109" s="9"/>
      <c r="X109" s="9"/>
      <c r="Y109" s="9"/>
      <c r="Z109" s="9"/>
      <c r="AA109" s="9"/>
    </row>
    <row r="110" spans="1:28" ht="14.7" customHeight="1" x14ac:dyDescent="0.2">
      <c r="A110" s="3"/>
      <c r="B110" s="87"/>
      <c r="C110" s="84" t="s">
        <v>212</v>
      </c>
      <c r="D110" s="56" t="str">
        <f>"安城市発注の"&amp;$E$14&amp;"における"&amp;$E$17&amp;"の工事成績　※2"</f>
        <v>安城市発注の建築一式工事における前年度（令和3年度）の工事成績　※2</v>
      </c>
      <c r="E110" s="56"/>
      <c r="F110" s="56"/>
      <c r="G110" s="11"/>
      <c r="H110" s="11"/>
      <c r="I110" s="11"/>
      <c r="J110" s="11"/>
      <c r="K110" s="11"/>
      <c r="L110" s="11"/>
      <c r="M110" s="11"/>
      <c r="N110" s="11"/>
      <c r="O110" s="11"/>
      <c r="P110" s="11"/>
      <c r="Q110" s="11"/>
      <c r="R110" s="11"/>
      <c r="S110" s="11"/>
      <c r="T110" s="11"/>
      <c r="U110" s="15"/>
      <c r="V110" s="79"/>
      <c r="W110" s="9"/>
      <c r="X110" s="9"/>
      <c r="Y110" s="9"/>
      <c r="Z110" s="9"/>
      <c r="AA110" s="9"/>
    </row>
    <row r="111" spans="1:28" ht="14.7" customHeight="1" x14ac:dyDescent="0.2">
      <c r="A111" s="3"/>
      <c r="B111" s="88"/>
      <c r="C111" s="84" t="s">
        <v>213</v>
      </c>
      <c r="D111" s="56" t="str">
        <f>""&amp;$E$14&amp;"を前年度に3件以上竣工し、いずれの評価も75点以上　※3"</f>
        <v>建築一式工事を前年度に3件以上竣工し、いずれの評価も75点以上　※3</v>
      </c>
      <c r="E111" s="56"/>
      <c r="F111" s="56"/>
      <c r="G111" s="11"/>
      <c r="H111" s="11"/>
      <c r="I111" s="11"/>
      <c r="J111" s="11"/>
      <c r="K111" s="11"/>
      <c r="L111" s="11"/>
      <c r="M111" s="11"/>
      <c r="N111" s="11"/>
      <c r="O111" s="11"/>
      <c r="P111" s="11"/>
      <c r="Q111" s="11"/>
      <c r="R111" s="11"/>
      <c r="S111" s="11"/>
      <c r="T111" s="11"/>
      <c r="U111" s="15"/>
      <c r="V111" s="79"/>
      <c r="W111" s="9"/>
      <c r="X111" s="9"/>
      <c r="Y111" s="9"/>
      <c r="Z111" s="9"/>
      <c r="AA111" s="9"/>
    </row>
    <row r="112" spans="1:28" ht="14.7" customHeight="1" x14ac:dyDescent="0.2">
      <c r="A112" s="3"/>
      <c r="B112" s="88"/>
      <c r="C112" s="84" t="s">
        <v>213</v>
      </c>
      <c r="D112" s="56" t="str">
        <f>"安城市発注の"&amp;$E$14&amp;"の評価が60点未満の工事実績　※4"</f>
        <v>安城市発注の建築一式工事の評価が60点未満の工事実績　※4</v>
      </c>
      <c r="E112" s="56"/>
      <c r="F112" s="56"/>
      <c r="G112" s="11"/>
      <c r="H112" s="11"/>
      <c r="I112" s="11"/>
      <c r="J112" s="11"/>
      <c r="K112" s="11"/>
      <c r="L112" s="11"/>
      <c r="M112" s="11"/>
      <c r="N112" s="11"/>
      <c r="O112" s="11"/>
      <c r="P112" s="11"/>
      <c r="Q112" s="11"/>
      <c r="R112" s="11"/>
      <c r="S112" s="11"/>
      <c r="T112" s="11"/>
      <c r="U112" s="15"/>
      <c r="V112" s="79"/>
      <c r="W112" s="9"/>
      <c r="X112" s="9"/>
      <c r="Y112" s="9"/>
      <c r="Z112" s="9"/>
      <c r="AA112" s="9"/>
    </row>
    <row r="113" spans="1:28" ht="14.7" customHeight="1" x14ac:dyDescent="0.2">
      <c r="A113" s="3"/>
      <c r="B113" s="88"/>
      <c r="C113" s="84" t="s">
        <v>213</v>
      </c>
      <c r="D113" s="56" t="s">
        <v>350</v>
      </c>
      <c r="E113" s="56"/>
      <c r="F113" s="56"/>
      <c r="G113" s="11"/>
      <c r="H113" s="11"/>
      <c r="I113" s="11"/>
      <c r="J113" s="11"/>
      <c r="K113" s="11"/>
      <c r="L113" s="11"/>
      <c r="M113" s="11"/>
      <c r="N113" s="11"/>
      <c r="O113" s="11"/>
      <c r="P113" s="11"/>
      <c r="Q113" s="11"/>
      <c r="R113" s="11"/>
      <c r="S113" s="11"/>
      <c r="T113" s="11"/>
      <c r="U113" s="15"/>
      <c r="V113" s="79"/>
      <c r="W113" s="9"/>
      <c r="X113" s="9"/>
      <c r="Y113" s="9"/>
      <c r="Z113" s="9"/>
      <c r="AA113" s="9"/>
    </row>
    <row r="114" spans="1:28" ht="14.7" customHeight="1" x14ac:dyDescent="0.2">
      <c r="A114" s="3"/>
      <c r="B114" s="88"/>
      <c r="C114" s="84" t="s">
        <v>213</v>
      </c>
      <c r="D114" s="56" t="s">
        <v>352</v>
      </c>
      <c r="E114" s="56"/>
      <c r="F114" s="56"/>
      <c r="G114" s="11"/>
      <c r="H114" s="11"/>
      <c r="I114" s="11"/>
      <c r="J114" s="11"/>
      <c r="K114" s="11"/>
      <c r="L114" s="11"/>
      <c r="M114" s="11"/>
      <c r="N114" s="11"/>
      <c r="O114" s="11"/>
      <c r="P114" s="11"/>
      <c r="Q114" s="11"/>
      <c r="R114" s="11"/>
      <c r="S114" s="11"/>
      <c r="T114" s="11"/>
      <c r="U114" s="15"/>
      <c r="V114" s="79"/>
      <c r="W114" s="9"/>
      <c r="X114" s="9"/>
      <c r="Y114" s="9"/>
      <c r="Z114" s="9"/>
      <c r="AA114" s="9"/>
    </row>
    <row r="115" spans="1:28" ht="14.7" customHeight="1" x14ac:dyDescent="0.2">
      <c r="A115" s="3"/>
      <c r="B115" s="88"/>
      <c r="C115" s="84" t="s">
        <v>213</v>
      </c>
      <c r="D115" s="56" t="s">
        <v>357</v>
      </c>
      <c r="E115" s="56"/>
      <c r="F115" s="56"/>
      <c r="G115" s="11"/>
      <c r="H115" s="11"/>
      <c r="I115" s="11"/>
      <c r="J115" s="11"/>
      <c r="K115" s="11"/>
      <c r="L115" s="11"/>
      <c r="M115" s="11"/>
      <c r="N115" s="11"/>
      <c r="O115" s="11"/>
      <c r="P115" s="11"/>
      <c r="Q115" s="11"/>
      <c r="R115" s="11"/>
      <c r="S115" s="11"/>
      <c r="T115" s="11"/>
      <c r="U115" s="15"/>
      <c r="V115" s="79"/>
      <c r="W115" s="9"/>
      <c r="X115" s="9"/>
      <c r="Y115" s="9"/>
      <c r="Z115" s="9"/>
      <c r="AA115" s="9"/>
    </row>
    <row r="116" spans="1:28" ht="14.7" customHeight="1" x14ac:dyDescent="0.2">
      <c r="A116" s="6"/>
      <c r="B116" s="89"/>
      <c r="C116" s="84" t="s">
        <v>213</v>
      </c>
      <c r="D116" s="240" t="s">
        <v>409</v>
      </c>
      <c r="E116" s="56"/>
      <c r="F116" s="56"/>
      <c r="G116" s="11"/>
      <c r="H116" s="11"/>
      <c r="I116" s="11"/>
      <c r="J116" s="11"/>
      <c r="K116" s="11"/>
      <c r="L116" s="11"/>
      <c r="M116" s="11"/>
      <c r="N116" s="11"/>
      <c r="O116" s="11"/>
      <c r="P116" s="11"/>
      <c r="Q116" s="11"/>
      <c r="R116" s="11"/>
      <c r="S116" s="11"/>
      <c r="T116" s="11"/>
      <c r="U116" s="15"/>
      <c r="V116" s="79"/>
      <c r="W116" s="9"/>
      <c r="X116" s="9"/>
      <c r="Y116" s="9"/>
      <c r="Z116" s="9"/>
      <c r="AA116" s="9"/>
      <c r="AB116" s="95"/>
    </row>
    <row r="117" spans="1:28" s="95" customFormat="1" ht="4.2" customHeight="1" thickBot="1" x14ac:dyDescent="0.25">
      <c r="A117" s="3"/>
      <c r="B117" s="90"/>
      <c r="C117" s="85"/>
      <c r="D117" s="81"/>
      <c r="E117" s="81"/>
      <c r="F117" s="81"/>
      <c r="G117" s="82"/>
      <c r="H117" s="82"/>
      <c r="I117" s="82"/>
      <c r="J117" s="82"/>
      <c r="K117" s="82"/>
      <c r="L117" s="82"/>
      <c r="M117" s="82"/>
      <c r="N117" s="82"/>
      <c r="O117" s="82"/>
      <c r="P117" s="82"/>
      <c r="Q117" s="82"/>
      <c r="R117" s="82"/>
      <c r="S117" s="82"/>
      <c r="T117" s="82"/>
      <c r="U117" s="80"/>
      <c r="V117" s="83"/>
      <c r="W117" s="9"/>
      <c r="X117" s="9"/>
      <c r="Y117" s="9"/>
      <c r="Z117" s="9"/>
      <c r="AA117" s="9"/>
    </row>
    <row r="118" spans="1:28" s="95" customFormat="1" ht="4.95" customHeight="1" x14ac:dyDescent="0.2">
      <c r="A118" s="7"/>
      <c r="B118" s="6"/>
      <c r="C118" s="16"/>
      <c r="D118" s="20"/>
      <c r="E118" s="206"/>
      <c r="F118" s="206"/>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5">
      <c r="A119" s="7"/>
      <c r="B119" s="6"/>
      <c r="C119" s="16"/>
      <c r="D119" s="20"/>
      <c r="E119" s="206"/>
      <c r="F119" s="206"/>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5">
      <c r="A120" s="3"/>
      <c r="B120" s="99"/>
      <c r="C120" s="277" t="s">
        <v>209</v>
      </c>
      <c r="D120" s="100" t="s">
        <v>259</v>
      </c>
      <c r="E120" s="100"/>
      <c r="F120" s="100"/>
      <c r="G120" s="100"/>
      <c r="H120" s="101"/>
      <c r="I120" s="101"/>
      <c r="J120" s="101"/>
      <c r="K120" s="101"/>
      <c r="L120" s="101"/>
      <c r="M120" s="101"/>
      <c r="N120" s="101"/>
      <c r="O120" s="101"/>
      <c r="P120" s="101"/>
      <c r="Q120" s="101"/>
      <c r="R120" s="101"/>
      <c r="S120" s="101"/>
      <c r="T120" s="101"/>
      <c r="U120" s="110"/>
      <c r="V120" s="102"/>
      <c r="W120" s="119"/>
      <c r="X120" s="119"/>
      <c r="Y120" s="119"/>
      <c r="Z120" s="119"/>
      <c r="AA120" s="119"/>
    </row>
    <row r="121" spans="1:28" ht="4.2" customHeight="1" thickTop="1" x14ac:dyDescent="0.2">
      <c r="A121" s="3"/>
      <c r="B121" s="114"/>
      <c r="C121" s="106"/>
      <c r="D121" s="103"/>
      <c r="E121" s="103"/>
      <c r="F121" s="103"/>
      <c r="G121" s="103"/>
      <c r="H121" s="104"/>
      <c r="I121" s="104"/>
      <c r="J121" s="104"/>
      <c r="K121" s="104"/>
      <c r="L121" s="104"/>
      <c r="M121" s="104"/>
      <c r="N121" s="104"/>
      <c r="O121" s="104"/>
      <c r="P121" s="104"/>
      <c r="Q121" s="104"/>
      <c r="R121" s="104"/>
      <c r="S121" s="104"/>
      <c r="T121" s="104"/>
      <c r="U121" s="111"/>
      <c r="V121" s="112"/>
      <c r="W121" s="119"/>
      <c r="X121" s="119"/>
      <c r="Y121" s="119"/>
      <c r="Z121" s="119"/>
      <c r="AA121" s="119"/>
    </row>
    <row r="122" spans="1:28" ht="14.7" customHeight="1" x14ac:dyDescent="0.2">
      <c r="A122" s="3"/>
      <c r="B122" s="115"/>
      <c r="C122" s="84" t="s">
        <v>219</v>
      </c>
      <c r="D122" s="56" t="s">
        <v>359</v>
      </c>
      <c r="E122" s="56"/>
      <c r="F122" s="56"/>
      <c r="G122" s="11"/>
      <c r="H122" s="11"/>
      <c r="I122" s="11"/>
      <c r="J122" s="11"/>
      <c r="K122" s="11"/>
      <c r="L122" s="11"/>
      <c r="M122" s="11"/>
      <c r="N122" s="11"/>
      <c r="O122" s="11"/>
      <c r="P122" s="11"/>
      <c r="Q122" s="11"/>
      <c r="R122" s="11"/>
      <c r="S122" s="11"/>
      <c r="T122" s="11"/>
      <c r="U122" s="15"/>
      <c r="V122" s="79"/>
      <c r="W122" s="9"/>
      <c r="X122" s="9"/>
      <c r="Y122" s="9"/>
      <c r="Z122" s="9"/>
      <c r="AA122" s="9"/>
    </row>
    <row r="123" spans="1:28" ht="14.7" customHeight="1" x14ac:dyDescent="0.2">
      <c r="A123" s="3"/>
      <c r="B123" s="116"/>
      <c r="C123" s="84" t="s">
        <v>218</v>
      </c>
      <c r="D123" s="56" t="s">
        <v>362</v>
      </c>
      <c r="E123" s="56"/>
      <c r="F123" s="56"/>
      <c r="G123" s="11"/>
      <c r="H123" s="11"/>
      <c r="I123" s="11"/>
      <c r="J123" s="11"/>
      <c r="K123" s="11"/>
      <c r="L123" s="11"/>
      <c r="M123" s="11"/>
      <c r="N123" s="11"/>
      <c r="O123" s="11"/>
      <c r="P123" s="11"/>
      <c r="Q123" s="11"/>
      <c r="R123" s="11"/>
      <c r="S123" s="11"/>
      <c r="T123" s="11"/>
      <c r="U123" s="15"/>
      <c r="V123" s="79"/>
      <c r="W123" s="9"/>
      <c r="X123" s="9"/>
      <c r="Y123" s="9"/>
      <c r="Z123" s="9"/>
      <c r="AA123" s="9"/>
    </row>
    <row r="124" spans="1:28" ht="14.7" customHeight="1" x14ac:dyDescent="0.2">
      <c r="A124" s="3"/>
      <c r="B124" s="116"/>
      <c r="C124" s="84" t="s">
        <v>218</v>
      </c>
      <c r="D124" s="56" t="s">
        <v>364</v>
      </c>
      <c r="E124" s="56"/>
      <c r="F124" s="56"/>
      <c r="G124" s="11"/>
      <c r="H124" s="11"/>
      <c r="I124" s="11"/>
      <c r="J124" s="11"/>
      <c r="K124" s="11"/>
      <c r="L124" s="11"/>
      <c r="M124" s="11"/>
      <c r="N124" s="11"/>
      <c r="O124" s="11"/>
      <c r="P124" s="11"/>
      <c r="Q124" s="11"/>
      <c r="R124" s="11"/>
      <c r="S124" s="11"/>
      <c r="T124" s="11"/>
      <c r="U124" s="15"/>
      <c r="V124" s="79"/>
      <c r="W124" s="9"/>
      <c r="X124" s="9"/>
      <c r="Y124" s="9"/>
      <c r="Z124" s="9"/>
      <c r="AA124" s="9"/>
    </row>
    <row r="125" spans="1:28" ht="14.7" customHeight="1" x14ac:dyDescent="0.2">
      <c r="A125" s="3"/>
      <c r="B125" s="117"/>
      <c r="C125" s="84" t="s">
        <v>218</v>
      </c>
      <c r="D125" s="56" t="s">
        <v>366</v>
      </c>
      <c r="E125" s="56"/>
      <c r="F125" s="56"/>
      <c r="G125" s="11"/>
      <c r="H125" s="11"/>
      <c r="I125" s="11"/>
      <c r="J125" s="11"/>
      <c r="K125" s="11"/>
      <c r="L125" s="11"/>
      <c r="M125" s="11"/>
      <c r="N125" s="11"/>
      <c r="O125" s="11"/>
      <c r="P125" s="11"/>
      <c r="Q125" s="11"/>
      <c r="R125" s="11"/>
      <c r="S125" s="11"/>
      <c r="T125" s="11"/>
      <c r="U125" s="15"/>
      <c r="V125" s="79"/>
      <c r="W125" s="9"/>
      <c r="X125" s="9"/>
      <c r="Y125" s="9"/>
      <c r="Z125" s="9"/>
      <c r="AA125" s="9"/>
      <c r="AB125" s="95"/>
    </row>
    <row r="126" spans="1:28" s="95" customFormat="1" ht="4.2" customHeight="1" thickBot="1" x14ac:dyDescent="0.25">
      <c r="A126" s="3"/>
      <c r="B126" s="90"/>
      <c r="C126" s="107"/>
      <c r="D126" s="81"/>
      <c r="E126" s="81"/>
      <c r="F126" s="81"/>
      <c r="G126" s="82"/>
      <c r="H126" s="82"/>
      <c r="I126" s="82"/>
      <c r="J126" s="82"/>
      <c r="K126" s="82"/>
      <c r="L126" s="82"/>
      <c r="M126" s="82"/>
      <c r="N126" s="82"/>
      <c r="O126" s="82"/>
      <c r="P126" s="82"/>
      <c r="Q126" s="82"/>
      <c r="R126" s="82"/>
      <c r="S126" s="82"/>
      <c r="T126" s="82"/>
      <c r="U126" s="80"/>
      <c r="V126" s="83"/>
      <c r="W126" s="9"/>
      <c r="X126" s="9"/>
      <c r="Y126" s="9"/>
      <c r="Z126" s="9"/>
      <c r="AA126" s="9"/>
    </row>
    <row r="127" spans="1:28" s="95" customFormat="1" ht="4.95" customHeight="1" x14ac:dyDescent="0.2">
      <c r="A127" s="7"/>
      <c r="B127" s="6"/>
      <c r="C127" s="118"/>
      <c r="D127" s="20"/>
      <c r="E127" s="206"/>
      <c r="F127" s="206"/>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5">
      <c r="A128" s="7"/>
      <c r="B128" s="6"/>
      <c r="C128" s="16"/>
      <c r="D128" s="20"/>
      <c r="E128" s="206"/>
      <c r="F128" s="206"/>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5">
      <c r="A129" s="3"/>
      <c r="B129" s="120"/>
      <c r="C129" s="277" t="s">
        <v>209</v>
      </c>
      <c r="D129" s="50" t="s">
        <v>271</v>
      </c>
      <c r="E129" s="50"/>
      <c r="F129" s="50"/>
      <c r="G129" s="50"/>
      <c r="H129" s="121"/>
      <c r="I129" s="121"/>
      <c r="J129" s="121"/>
      <c r="K129" s="121"/>
      <c r="L129" s="121"/>
      <c r="M129" s="121"/>
      <c r="N129" s="121"/>
      <c r="O129" s="121"/>
      <c r="P129" s="121"/>
      <c r="Q129" s="121"/>
      <c r="R129" s="121"/>
      <c r="S129" s="121"/>
      <c r="T129" s="121"/>
      <c r="U129" s="53"/>
      <c r="V129" s="113"/>
      <c r="W129" s="119"/>
      <c r="X129" s="119"/>
      <c r="Y129" s="119"/>
      <c r="Z129" s="119"/>
      <c r="AA129" s="119"/>
    </row>
    <row r="130" spans="1:28" ht="4.2" customHeight="1" thickTop="1" x14ac:dyDescent="0.2">
      <c r="A130" s="3"/>
      <c r="B130" s="114"/>
      <c r="C130" s="103"/>
      <c r="D130" s="103"/>
      <c r="E130" s="103"/>
      <c r="F130" s="103"/>
      <c r="G130" s="103"/>
      <c r="H130" s="104"/>
      <c r="I130" s="104"/>
      <c r="J130" s="104"/>
      <c r="K130" s="104"/>
      <c r="L130" s="104"/>
      <c r="M130" s="104"/>
      <c r="N130" s="104"/>
      <c r="O130" s="104"/>
      <c r="P130" s="104"/>
      <c r="Q130" s="104"/>
      <c r="R130" s="104"/>
      <c r="S130" s="104"/>
      <c r="T130" s="104"/>
      <c r="U130" s="111"/>
      <c r="V130" s="105"/>
      <c r="W130" s="119"/>
      <c r="X130" s="119"/>
      <c r="Y130" s="119"/>
      <c r="Z130" s="119"/>
      <c r="AA130" s="119"/>
    </row>
    <row r="131" spans="1:28" ht="14.7" customHeight="1" x14ac:dyDescent="0.2">
      <c r="A131" s="3"/>
      <c r="B131" s="115"/>
      <c r="C131" s="78" t="s">
        <v>221</v>
      </c>
      <c r="D131" s="56" t="s">
        <v>410</v>
      </c>
      <c r="E131" s="56"/>
      <c r="F131" s="56"/>
      <c r="G131" s="32"/>
      <c r="H131" s="11"/>
      <c r="I131" s="11"/>
      <c r="J131" s="11"/>
      <c r="K131" s="11"/>
      <c r="L131" s="11"/>
      <c r="M131" s="11"/>
      <c r="N131" s="11"/>
      <c r="O131" s="11"/>
      <c r="P131" s="11"/>
      <c r="Q131" s="11"/>
      <c r="R131" s="11"/>
      <c r="S131" s="11"/>
      <c r="T131" s="11"/>
      <c r="U131" s="15"/>
      <c r="V131" s="79"/>
      <c r="W131" s="9"/>
      <c r="X131" s="9"/>
      <c r="Y131" s="9"/>
      <c r="Z131" s="9"/>
      <c r="AA131" s="9"/>
    </row>
    <row r="132" spans="1:28" ht="14.7" customHeight="1" x14ac:dyDescent="0.2">
      <c r="A132" s="3"/>
      <c r="B132" s="116"/>
      <c r="C132" s="78" t="s">
        <v>220</v>
      </c>
      <c r="D132" s="56" t="s">
        <v>371</v>
      </c>
      <c r="E132" s="56"/>
      <c r="F132" s="56"/>
      <c r="G132" s="32"/>
      <c r="H132" s="11"/>
      <c r="I132" s="11"/>
      <c r="J132" s="11"/>
      <c r="K132" s="11"/>
      <c r="L132" s="11"/>
      <c r="M132" s="11"/>
      <c r="N132" s="11"/>
      <c r="O132" s="11"/>
      <c r="P132" s="11"/>
      <c r="Q132" s="11"/>
      <c r="R132" s="11"/>
      <c r="S132" s="11"/>
      <c r="T132" s="11"/>
      <c r="U132" s="15"/>
      <c r="V132" s="79"/>
      <c r="W132" s="9"/>
      <c r="X132" s="9"/>
      <c r="Y132" s="9"/>
      <c r="Z132" s="9"/>
      <c r="AA132" s="9"/>
    </row>
    <row r="133" spans="1:28" ht="14.7" customHeight="1" x14ac:dyDescent="0.2">
      <c r="A133" s="3"/>
      <c r="B133" s="116"/>
      <c r="C133" s="78" t="s">
        <v>220</v>
      </c>
      <c r="D133" s="56" t="s">
        <v>411</v>
      </c>
      <c r="E133" s="56"/>
      <c r="F133" s="56"/>
      <c r="G133" s="32"/>
      <c r="H133" s="11"/>
      <c r="I133" s="11"/>
      <c r="J133" s="11"/>
      <c r="K133" s="11"/>
      <c r="L133" s="11"/>
      <c r="M133" s="11"/>
      <c r="N133" s="11"/>
      <c r="O133" s="11"/>
      <c r="P133" s="11"/>
      <c r="Q133" s="11"/>
      <c r="R133" s="11"/>
      <c r="S133" s="11"/>
      <c r="T133" s="11"/>
      <c r="U133" s="15"/>
      <c r="V133" s="79"/>
      <c r="W133" s="9"/>
      <c r="X133" s="9"/>
      <c r="Y133" s="9"/>
      <c r="Z133" s="9"/>
      <c r="AA133" s="9"/>
    </row>
    <row r="134" spans="1:28" ht="14.7" customHeight="1" x14ac:dyDescent="0.2">
      <c r="A134" s="3"/>
      <c r="B134" s="117"/>
      <c r="C134" s="78" t="s">
        <v>220</v>
      </c>
      <c r="D134" s="56" t="s">
        <v>406</v>
      </c>
      <c r="E134" s="56"/>
      <c r="F134" s="56"/>
      <c r="G134" s="32"/>
      <c r="H134" s="11"/>
      <c r="I134" s="11"/>
      <c r="J134" s="11"/>
      <c r="K134" s="11"/>
      <c r="L134" s="11"/>
      <c r="M134" s="11"/>
      <c r="N134" s="11"/>
      <c r="O134" s="11"/>
      <c r="P134" s="11"/>
      <c r="Q134" s="11"/>
      <c r="R134" s="11"/>
      <c r="S134" s="11"/>
      <c r="T134" s="11"/>
      <c r="U134" s="15"/>
      <c r="V134" s="79"/>
      <c r="W134" s="9"/>
      <c r="X134" s="9"/>
      <c r="Y134" s="9"/>
      <c r="Z134" s="9"/>
      <c r="AA134" s="9"/>
    </row>
    <row r="135" spans="1:28" ht="14.7" customHeight="1" x14ac:dyDescent="0.2">
      <c r="A135" s="3"/>
      <c r="B135" s="116"/>
      <c r="C135" s="368" t="s">
        <v>266</v>
      </c>
      <c r="D135" s="56" t="str">
        <f>$E$22&amp;"に安城市の発注する災害対策業務委託の受託"</f>
        <v>令和4年度に安城市の発注する災害対策業務委託の受託</v>
      </c>
      <c r="E135" s="56"/>
      <c r="F135" s="56"/>
      <c r="G135" s="32"/>
      <c r="H135" s="11"/>
      <c r="I135" s="11"/>
      <c r="J135" s="11"/>
      <c r="K135" s="11"/>
      <c r="L135" s="11"/>
      <c r="M135" s="11"/>
      <c r="N135" s="11"/>
      <c r="O135" s="11"/>
      <c r="P135" s="11"/>
      <c r="Q135" s="11"/>
      <c r="R135" s="11"/>
      <c r="S135" s="11"/>
      <c r="T135" s="11"/>
      <c r="U135" s="15"/>
      <c r="V135" s="79"/>
      <c r="W135" s="9"/>
      <c r="X135" s="9"/>
      <c r="Y135" s="9"/>
      <c r="Z135" s="9"/>
      <c r="AA135" s="9"/>
    </row>
    <row r="136" spans="1:28" ht="14.7" customHeight="1" x14ac:dyDescent="0.2">
      <c r="A136" s="3"/>
      <c r="B136" s="116"/>
      <c r="C136" s="369" t="s">
        <v>267</v>
      </c>
      <c r="D136" s="56" t="s">
        <v>388</v>
      </c>
      <c r="E136" s="56"/>
      <c r="F136" s="56"/>
      <c r="G136" s="32"/>
      <c r="H136" s="11"/>
      <c r="I136" s="11"/>
      <c r="J136" s="11"/>
      <c r="K136" s="11"/>
      <c r="L136" s="11"/>
      <c r="M136" s="11"/>
      <c r="N136" s="11"/>
      <c r="O136" s="11"/>
      <c r="P136" s="11"/>
      <c r="Q136" s="11"/>
      <c r="R136" s="11"/>
      <c r="S136" s="11"/>
      <c r="T136" s="11"/>
      <c r="U136" s="15"/>
      <c r="V136" s="79"/>
      <c r="W136" s="9"/>
      <c r="X136" s="9"/>
      <c r="Y136" s="9"/>
      <c r="Z136" s="9"/>
      <c r="AA136" s="9"/>
    </row>
    <row r="137" spans="1:28" ht="14.7" customHeight="1" x14ac:dyDescent="0.2">
      <c r="A137" s="3"/>
      <c r="B137" s="116"/>
      <c r="C137" s="370" t="s">
        <v>268</v>
      </c>
      <c r="D137" s="56" t="str">
        <f>$E$23&amp;"水道緊急修繕協定締結及び活動実績"</f>
        <v>令和3年度水道緊急修繕協定締結及び活動実績</v>
      </c>
      <c r="E137" s="56"/>
      <c r="F137" s="56"/>
      <c r="G137" s="162"/>
      <c r="H137" s="11"/>
      <c r="I137" s="11"/>
      <c r="J137" s="11"/>
      <c r="K137" s="11"/>
      <c r="L137" s="11"/>
      <c r="M137" s="11"/>
      <c r="N137" s="11"/>
      <c r="O137" s="11"/>
      <c r="P137" s="11"/>
      <c r="Q137" s="11"/>
      <c r="R137" s="11"/>
      <c r="S137" s="11"/>
      <c r="T137" s="11"/>
      <c r="U137" s="15"/>
      <c r="V137" s="79"/>
      <c r="W137" s="9"/>
      <c r="X137" s="9"/>
      <c r="Y137" s="9"/>
      <c r="Z137" s="9"/>
      <c r="AA137" s="9"/>
    </row>
    <row r="138" spans="1:28" ht="14.7" customHeight="1" x14ac:dyDescent="0.2">
      <c r="A138" s="3"/>
      <c r="B138" s="116"/>
      <c r="C138" s="78" t="s">
        <v>220</v>
      </c>
      <c r="D138" s="56" t="s">
        <v>269</v>
      </c>
      <c r="E138" s="56"/>
      <c r="F138" s="56"/>
      <c r="G138" s="32"/>
      <c r="H138" s="11"/>
      <c r="I138" s="11"/>
      <c r="J138" s="11"/>
      <c r="K138" s="11"/>
      <c r="L138" s="11"/>
      <c r="M138" s="11"/>
      <c r="N138" s="11"/>
      <c r="O138" s="11"/>
      <c r="P138" s="11"/>
      <c r="Q138" s="11"/>
      <c r="R138" s="11"/>
      <c r="S138" s="11"/>
      <c r="T138" s="11"/>
      <c r="U138" s="15"/>
      <c r="V138" s="79"/>
      <c r="W138" s="9"/>
      <c r="X138" s="9"/>
      <c r="Y138" s="9"/>
      <c r="Z138" s="9"/>
      <c r="AA138" s="9"/>
    </row>
    <row r="139" spans="1:28" ht="14.7" customHeight="1" x14ac:dyDescent="0.2">
      <c r="A139" s="3"/>
      <c r="B139" s="116"/>
      <c r="C139" s="78" t="s">
        <v>220</v>
      </c>
      <c r="D139" s="56" t="s">
        <v>270</v>
      </c>
      <c r="E139" s="56"/>
      <c r="F139" s="56"/>
      <c r="G139" s="32"/>
      <c r="H139" s="11"/>
      <c r="I139" s="11"/>
      <c r="J139" s="11"/>
      <c r="K139" s="11"/>
      <c r="L139" s="11"/>
      <c r="M139" s="11"/>
      <c r="N139" s="11"/>
      <c r="O139" s="11"/>
      <c r="P139" s="11"/>
      <c r="Q139" s="11"/>
      <c r="R139" s="11"/>
      <c r="S139" s="11"/>
      <c r="T139" s="11"/>
      <c r="U139" s="15"/>
      <c r="V139" s="79"/>
      <c r="W139" s="9"/>
      <c r="X139" s="9"/>
      <c r="Y139" s="9"/>
      <c r="Z139" s="9"/>
      <c r="AA139" s="9"/>
    </row>
    <row r="140" spans="1:28" ht="14.7" customHeight="1" x14ac:dyDescent="0.2">
      <c r="A140" s="3"/>
      <c r="B140" s="116"/>
      <c r="C140" s="78" t="s">
        <v>220</v>
      </c>
      <c r="D140" s="56" t="s">
        <v>398</v>
      </c>
      <c r="E140" s="56"/>
      <c r="F140" s="56"/>
      <c r="G140" s="32"/>
      <c r="H140" s="11"/>
      <c r="I140" s="11"/>
      <c r="J140" s="11"/>
      <c r="K140" s="11"/>
      <c r="L140" s="11"/>
      <c r="M140" s="11"/>
      <c r="N140" s="11"/>
      <c r="O140" s="11"/>
      <c r="P140" s="11"/>
      <c r="Q140" s="11"/>
      <c r="R140" s="11"/>
      <c r="S140" s="11"/>
      <c r="T140" s="11"/>
      <c r="U140" s="15"/>
      <c r="V140" s="79"/>
      <c r="W140" s="9"/>
      <c r="X140" s="9"/>
      <c r="Y140" s="9"/>
      <c r="Z140" s="9"/>
      <c r="AA140" s="9"/>
    </row>
    <row r="141" spans="1:28" ht="14.7" customHeight="1" x14ac:dyDescent="0.2">
      <c r="A141" s="3"/>
      <c r="B141" s="116"/>
      <c r="C141" s="78" t="s">
        <v>220</v>
      </c>
      <c r="D141" s="56" t="s">
        <v>416</v>
      </c>
      <c r="E141" s="56"/>
      <c r="F141" s="56"/>
      <c r="G141" s="32"/>
      <c r="H141" s="11"/>
      <c r="I141" s="11"/>
      <c r="J141" s="11"/>
      <c r="K141" s="11"/>
      <c r="L141" s="11"/>
      <c r="M141" s="11"/>
      <c r="N141" s="11"/>
      <c r="O141" s="11"/>
      <c r="P141" s="11"/>
      <c r="Q141" s="11"/>
      <c r="R141" s="11"/>
      <c r="S141" s="11"/>
      <c r="T141" s="11"/>
      <c r="U141" s="15"/>
      <c r="V141" s="79"/>
      <c r="W141" s="9"/>
      <c r="X141" s="9"/>
      <c r="Y141" s="9"/>
      <c r="Z141" s="9"/>
      <c r="AA141" s="9"/>
    </row>
    <row r="142" spans="1:28" ht="14.7" customHeight="1" x14ac:dyDescent="0.2">
      <c r="A142" s="3"/>
      <c r="B142" s="163"/>
      <c r="C142" s="78"/>
      <c r="D142" s="56"/>
      <c r="E142" s="56"/>
      <c r="F142" s="56"/>
      <c r="G142" s="162"/>
      <c r="H142" s="11"/>
      <c r="I142" s="11"/>
      <c r="J142" s="11"/>
      <c r="K142" s="11"/>
      <c r="L142" s="11"/>
      <c r="M142" s="11"/>
      <c r="N142" s="11"/>
      <c r="O142" s="11"/>
      <c r="P142" s="11"/>
      <c r="Q142" s="11"/>
      <c r="R142" s="11"/>
      <c r="S142" s="11"/>
      <c r="T142" s="11"/>
      <c r="U142" s="15"/>
      <c r="V142" s="79"/>
      <c r="W142" s="9"/>
      <c r="X142" s="9"/>
      <c r="Y142" s="9"/>
      <c r="Z142" s="9"/>
      <c r="AA142" s="9"/>
      <c r="AB142" s="95"/>
    </row>
    <row r="143" spans="1:28" s="95" customFormat="1" ht="4.2" customHeight="1" thickBot="1" x14ac:dyDescent="0.25">
      <c r="A143" s="3"/>
      <c r="B143" s="90"/>
      <c r="C143" s="80"/>
      <c r="D143" s="81"/>
      <c r="E143" s="81"/>
      <c r="F143" s="81"/>
      <c r="G143" s="81"/>
      <c r="H143" s="82"/>
      <c r="I143" s="82"/>
      <c r="J143" s="82"/>
      <c r="K143" s="82"/>
      <c r="L143" s="82"/>
      <c r="M143" s="82"/>
      <c r="N143" s="82"/>
      <c r="O143" s="82"/>
      <c r="P143" s="82"/>
      <c r="Q143" s="82"/>
      <c r="R143" s="82"/>
      <c r="S143" s="82"/>
      <c r="T143" s="82"/>
      <c r="U143" s="80"/>
      <c r="V143" s="83"/>
      <c r="W143" s="9"/>
      <c r="X143" s="9"/>
      <c r="Y143" s="9"/>
      <c r="Z143" s="9"/>
      <c r="AA143" s="9"/>
    </row>
    <row r="144" spans="1:28" s="95" customFormat="1" ht="4.95" customHeight="1" x14ac:dyDescent="0.2">
      <c r="A144" s="7"/>
      <c r="B144" s="6"/>
      <c r="C144" s="16"/>
      <c r="D144" s="20"/>
      <c r="E144" s="206"/>
      <c r="F144" s="206"/>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5">
      <c r="A145" s="7"/>
      <c r="B145" s="6"/>
      <c r="C145" s="16"/>
      <c r="D145" s="20"/>
      <c r="E145" s="206"/>
      <c r="F145" s="206"/>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5">
      <c r="A146" s="3"/>
      <c r="B146" s="99"/>
      <c r="C146" s="277" t="s">
        <v>210</v>
      </c>
      <c r="D146" s="100" t="s">
        <v>272</v>
      </c>
      <c r="E146" s="100"/>
      <c r="F146" s="100"/>
      <c r="G146" s="100"/>
      <c r="H146" s="101"/>
      <c r="I146" s="101"/>
      <c r="J146" s="101"/>
      <c r="K146" s="101"/>
      <c r="L146" s="101"/>
      <c r="M146" s="101"/>
      <c r="N146" s="101"/>
      <c r="O146" s="101"/>
      <c r="P146" s="101"/>
      <c r="Q146" s="101"/>
      <c r="R146" s="101"/>
      <c r="S146" s="101"/>
      <c r="T146" s="101"/>
      <c r="U146" s="110"/>
      <c r="V146" s="102"/>
      <c r="W146" s="119"/>
      <c r="X146" s="119"/>
      <c r="Y146" s="119"/>
      <c r="Z146" s="119"/>
      <c r="AA146" s="119"/>
    </row>
    <row r="147" spans="1:28" ht="4.2" customHeight="1" thickTop="1" x14ac:dyDescent="0.2">
      <c r="A147" s="3"/>
      <c r="B147" s="114"/>
      <c r="C147" s="106"/>
      <c r="D147" s="98"/>
      <c r="E147" s="98"/>
      <c r="F147" s="98"/>
      <c r="G147" s="98"/>
      <c r="H147" s="96"/>
      <c r="I147" s="96"/>
      <c r="J147" s="96"/>
      <c r="K147" s="96"/>
      <c r="L147" s="96"/>
      <c r="M147" s="96"/>
      <c r="N147" s="96"/>
      <c r="O147" s="96"/>
      <c r="P147" s="96"/>
      <c r="Q147" s="96"/>
      <c r="R147" s="96"/>
      <c r="S147" s="96"/>
      <c r="T147" s="96"/>
      <c r="U147" s="97"/>
      <c r="V147" s="112"/>
      <c r="W147" s="119"/>
      <c r="X147" s="119"/>
      <c r="Y147" s="119"/>
      <c r="Z147" s="119"/>
      <c r="AA147" s="119"/>
    </row>
    <row r="148" spans="1:28" ht="14.7" customHeight="1" x14ac:dyDescent="0.2">
      <c r="A148" s="3"/>
      <c r="B148" s="115"/>
      <c r="C148" s="78" t="s">
        <v>252</v>
      </c>
      <c r="D148" s="56" t="s">
        <v>371</v>
      </c>
      <c r="E148" s="56"/>
      <c r="F148" s="56"/>
      <c r="G148" s="32"/>
      <c r="H148" s="11"/>
      <c r="I148" s="11"/>
      <c r="J148" s="11"/>
      <c r="K148" s="11"/>
      <c r="L148" s="11"/>
      <c r="M148" s="11"/>
      <c r="N148" s="11"/>
      <c r="O148" s="11"/>
      <c r="P148" s="11"/>
      <c r="Q148" s="11"/>
      <c r="R148" s="11"/>
      <c r="S148" s="11"/>
      <c r="T148" s="11"/>
      <c r="U148" s="15"/>
      <c r="V148" s="79"/>
      <c r="W148" s="9"/>
      <c r="X148" s="9"/>
      <c r="Y148" s="9"/>
      <c r="Z148" s="9"/>
      <c r="AA148" s="9"/>
    </row>
    <row r="149" spans="1:28" ht="14.7" customHeight="1" x14ac:dyDescent="0.2">
      <c r="A149" s="3"/>
      <c r="B149" s="116"/>
      <c r="C149" s="78" t="s">
        <v>252</v>
      </c>
      <c r="D149" s="56" t="s">
        <v>402</v>
      </c>
      <c r="E149" s="56"/>
      <c r="F149" s="56"/>
      <c r="G149" s="32"/>
      <c r="H149" s="11"/>
      <c r="I149" s="11"/>
      <c r="J149" s="11"/>
      <c r="K149" s="11"/>
      <c r="L149" s="11"/>
      <c r="M149" s="11"/>
      <c r="N149" s="11"/>
      <c r="O149" s="11"/>
      <c r="P149" s="11"/>
      <c r="Q149" s="11"/>
      <c r="R149" s="11"/>
      <c r="S149" s="11"/>
      <c r="T149" s="11"/>
      <c r="U149" s="15"/>
      <c r="V149" s="79"/>
      <c r="W149" s="9"/>
      <c r="X149" s="9"/>
      <c r="Y149" s="9"/>
      <c r="Z149" s="9"/>
      <c r="AA149" s="9"/>
    </row>
    <row r="150" spans="1:28" ht="14.7" customHeight="1" x14ac:dyDescent="0.2">
      <c r="A150" s="3"/>
      <c r="B150" s="116"/>
      <c r="C150" s="78" t="s">
        <v>252</v>
      </c>
      <c r="D150" s="56" t="s">
        <v>403</v>
      </c>
      <c r="E150" s="56"/>
      <c r="F150" s="56"/>
      <c r="G150" s="32"/>
      <c r="H150" s="11"/>
      <c r="I150" s="11"/>
      <c r="J150" s="11"/>
      <c r="K150" s="11"/>
      <c r="L150" s="11"/>
      <c r="M150" s="11"/>
      <c r="N150" s="11"/>
      <c r="O150" s="11"/>
      <c r="P150" s="11"/>
      <c r="Q150" s="11"/>
      <c r="R150" s="11"/>
      <c r="S150" s="11"/>
      <c r="T150" s="11"/>
      <c r="U150" s="15"/>
      <c r="V150" s="79"/>
      <c r="W150" s="9"/>
      <c r="X150" s="9"/>
      <c r="Y150" s="9"/>
      <c r="Z150" s="9"/>
      <c r="AA150" s="9"/>
    </row>
    <row r="151" spans="1:28" ht="14.7" customHeight="1" x14ac:dyDescent="0.2">
      <c r="A151" s="3"/>
      <c r="B151" s="116"/>
      <c r="C151" s="78" t="s">
        <v>252</v>
      </c>
      <c r="D151" s="240" t="s">
        <v>404</v>
      </c>
      <c r="E151" s="56"/>
      <c r="F151" s="56"/>
      <c r="G151" s="32"/>
      <c r="H151" s="11"/>
      <c r="I151" s="11"/>
      <c r="J151" s="11"/>
      <c r="K151" s="11"/>
      <c r="L151" s="11"/>
      <c r="M151" s="11"/>
      <c r="N151" s="11"/>
      <c r="O151" s="11"/>
      <c r="P151" s="11"/>
      <c r="Q151" s="11"/>
      <c r="R151" s="11"/>
      <c r="S151" s="11"/>
      <c r="T151" s="11"/>
      <c r="U151" s="15"/>
      <c r="V151" s="79"/>
      <c r="W151" s="9"/>
      <c r="X151" s="9"/>
      <c r="Y151" s="9"/>
      <c r="Z151" s="9"/>
      <c r="AA151" s="9"/>
    </row>
    <row r="152" spans="1:28" ht="14.7" customHeight="1" x14ac:dyDescent="0.2">
      <c r="A152" s="3"/>
      <c r="B152" s="116"/>
      <c r="C152" s="44" t="s">
        <v>253</v>
      </c>
      <c r="D152" s="56" t="s">
        <v>401</v>
      </c>
      <c r="E152" s="241"/>
      <c r="F152" s="56"/>
      <c r="G152" s="162"/>
      <c r="H152" s="11"/>
      <c r="I152" s="11"/>
      <c r="J152" s="11"/>
      <c r="K152" s="11"/>
      <c r="L152" s="11"/>
      <c r="M152" s="11"/>
      <c r="N152" s="11"/>
      <c r="O152" s="11"/>
      <c r="P152" s="11"/>
      <c r="Q152" s="11"/>
      <c r="R152" s="11"/>
      <c r="S152" s="11"/>
      <c r="T152" s="11"/>
      <c r="U152" s="15"/>
      <c r="V152" s="79"/>
      <c r="W152" s="9"/>
      <c r="X152" s="9"/>
      <c r="Y152" s="9"/>
      <c r="Z152" s="9"/>
      <c r="AA152" s="9"/>
    </row>
    <row r="153" spans="1:28" ht="14.7" customHeight="1" x14ac:dyDescent="0.2">
      <c r="A153" s="3"/>
      <c r="B153" s="116"/>
      <c r="C153" s="44" t="s">
        <v>253</v>
      </c>
      <c r="D153" s="56" t="s">
        <v>388</v>
      </c>
      <c r="E153" s="56"/>
      <c r="F153" s="56"/>
      <c r="G153" s="162"/>
      <c r="H153" s="11"/>
      <c r="I153" s="11"/>
      <c r="J153" s="11"/>
      <c r="K153" s="11"/>
      <c r="L153" s="11"/>
      <c r="M153" s="11"/>
      <c r="N153" s="11"/>
      <c r="O153" s="11"/>
      <c r="P153" s="11"/>
      <c r="Q153" s="11"/>
      <c r="R153" s="11"/>
      <c r="S153" s="11"/>
      <c r="T153" s="11"/>
      <c r="U153" s="15"/>
      <c r="V153" s="79"/>
      <c r="W153" s="9"/>
      <c r="X153" s="9"/>
      <c r="Y153" s="9"/>
      <c r="Z153" s="9"/>
      <c r="AA153" s="9"/>
    </row>
    <row r="154" spans="1:28" ht="14.7" customHeight="1" x14ac:dyDescent="0.2">
      <c r="A154" s="3"/>
      <c r="B154" s="116"/>
      <c r="C154" s="78" t="s">
        <v>254</v>
      </c>
      <c r="D154" s="56" t="s">
        <v>371</v>
      </c>
      <c r="E154" s="56"/>
      <c r="F154" s="56"/>
      <c r="G154" s="162"/>
      <c r="H154" s="11"/>
      <c r="I154" s="11"/>
      <c r="J154" s="11"/>
      <c r="K154" s="11"/>
      <c r="L154" s="11"/>
      <c r="M154" s="11"/>
      <c r="N154" s="11"/>
      <c r="O154" s="11"/>
      <c r="P154" s="11"/>
      <c r="Q154" s="11"/>
      <c r="R154" s="11"/>
      <c r="S154" s="11"/>
      <c r="T154" s="11"/>
      <c r="U154" s="15"/>
      <c r="V154" s="79"/>
      <c r="W154" s="9"/>
      <c r="X154" s="9"/>
      <c r="Y154" s="9"/>
      <c r="Z154" s="9"/>
      <c r="AA154" s="9"/>
    </row>
    <row r="155" spans="1:28" ht="14.7" customHeight="1" x14ac:dyDescent="0.2">
      <c r="A155" s="3"/>
      <c r="B155" s="116"/>
      <c r="C155" s="78" t="s">
        <v>254</v>
      </c>
      <c r="D155" s="56" t="s">
        <v>154</v>
      </c>
      <c r="E155" s="56"/>
      <c r="F155" s="56"/>
      <c r="G155" s="32"/>
      <c r="H155" s="11"/>
      <c r="I155" s="11"/>
      <c r="J155" s="11"/>
      <c r="K155" s="11"/>
      <c r="L155" s="11"/>
      <c r="M155" s="11"/>
      <c r="N155" s="11"/>
      <c r="O155" s="11"/>
      <c r="P155" s="11"/>
      <c r="Q155" s="11"/>
      <c r="R155" s="11"/>
      <c r="S155" s="11"/>
      <c r="T155" s="11"/>
      <c r="U155" s="15"/>
      <c r="V155" s="79"/>
      <c r="W155" s="9"/>
      <c r="X155" s="9"/>
      <c r="Y155" s="9"/>
      <c r="Z155" s="9"/>
      <c r="AA155" s="9"/>
    </row>
    <row r="156" spans="1:28" ht="14.7" customHeight="1" x14ac:dyDescent="0.2">
      <c r="A156" s="3"/>
      <c r="B156" s="116"/>
      <c r="C156" s="78" t="s">
        <v>254</v>
      </c>
      <c r="D156" s="56" t="s">
        <v>388</v>
      </c>
      <c r="E156" s="56"/>
      <c r="F156" s="56"/>
      <c r="G156" s="162"/>
      <c r="H156" s="11"/>
      <c r="I156" s="11"/>
      <c r="J156" s="11"/>
      <c r="K156" s="11"/>
      <c r="L156" s="11"/>
      <c r="M156" s="11"/>
      <c r="N156" s="11"/>
      <c r="O156" s="11"/>
      <c r="P156" s="11"/>
      <c r="Q156" s="11"/>
      <c r="R156" s="11"/>
      <c r="S156" s="11"/>
      <c r="T156" s="11"/>
      <c r="U156" s="15"/>
      <c r="V156" s="79"/>
      <c r="W156" s="9"/>
      <c r="X156" s="9"/>
      <c r="Y156" s="9"/>
      <c r="Z156" s="9"/>
      <c r="AA156" s="9"/>
    </row>
    <row r="157" spans="1:28" ht="14.7" customHeight="1" x14ac:dyDescent="0.2">
      <c r="A157" s="3"/>
      <c r="B157" s="116"/>
      <c r="C157" s="78" t="s">
        <v>254</v>
      </c>
      <c r="D157" s="56" t="s">
        <v>34</v>
      </c>
      <c r="E157" s="56"/>
      <c r="F157" s="56"/>
      <c r="G157" s="32"/>
      <c r="H157" s="11"/>
      <c r="I157" s="11"/>
      <c r="J157" s="11"/>
      <c r="K157" s="11"/>
      <c r="L157" s="11"/>
      <c r="M157" s="11"/>
      <c r="N157" s="11"/>
      <c r="O157" s="11"/>
      <c r="P157" s="11"/>
      <c r="Q157" s="11"/>
      <c r="R157" s="11"/>
      <c r="S157" s="11"/>
      <c r="T157" s="11"/>
      <c r="U157" s="15"/>
      <c r="V157" s="79"/>
      <c r="W157" s="9"/>
      <c r="X157" s="9"/>
      <c r="Y157" s="9"/>
      <c r="Z157" s="9"/>
      <c r="AA157" s="9"/>
    </row>
    <row r="158" spans="1:28" ht="14.7" customHeight="1" x14ac:dyDescent="0.2">
      <c r="A158" s="3"/>
      <c r="B158" s="116"/>
      <c r="C158" s="78" t="s">
        <v>254</v>
      </c>
      <c r="D158" s="56" t="s">
        <v>35</v>
      </c>
      <c r="E158" s="56"/>
      <c r="F158" s="56"/>
      <c r="G158" s="32"/>
      <c r="H158" s="11"/>
      <c r="I158" s="11"/>
      <c r="J158" s="11"/>
      <c r="K158" s="11"/>
      <c r="L158" s="11"/>
      <c r="M158" s="11"/>
      <c r="N158" s="11"/>
      <c r="O158" s="11"/>
      <c r="P158" s="11"/>
      <c r="Q158" s="11"/>
      <c r="R158" s="11"/>
      <c r="S158" s="11"/>
      <c r="T158" s="11"/>
      <c r="U158" s="15"/>
      <c r="V158" s="79"/>
      <c r="W158" s="9"/>
      <c r="X158" s="9"/>
      <c r="Y158" s="9"/>
      <c r="Z158" s="9"/>
      <c r="AA158" s="9"/>
    </row>
    <row r="159" spans="1:28" ht="14.7" customHeight="1" x14ac:dyDescent="0.2">
      <c r="A159" s="3"/>
      <c r="B159" s="116"/>
      <c r="C159" s="78" t="s">
        <v>254</v>
      </c>
      <c r="D159" s="56" t="s">
        <v>398</v>
      </c>
      <c r="E159" s="56"/>
      <c r="F159" s="56"/>
      <c r="G159" s="32"/>
      <c r="H159" s="11"/>
      <c r="I159" s="11"/>
      <c r="J159" s="11"/>
      <c r="K159" s="11"/>
      <c r="L159" s="11"/>
      <c r="M159" s="11"/>
      <c r="N159" s="11"/>
      <c r="O159" s="11"/>
      <c r="P159" s="11"/>
      <c r="Q159" s="11"/>
      <c r="R159" s="11"/>
      <c r="S159" s="11"/>
      <c r="T159" s="11"/>
      <c r="U159" s="15"/>
      <c r="V159" s="79"/>
      <c r="W159" s="9"/>
      <c r="X159" s="9"/>
      <c r="Y159" s="9"/>
      <c r="Z159" s="9"/>
      <c r="AA159" s="9"/>
    </row>
    <row r="160" spans="1:28" ht="14.7" customHeight="1" x14ac:dyDescent="0.2">
      <c r="A160" s="3"/>
      <c r="B160" s="117"/>
      <c r="C160" s="78"/>
      <c r="D160" s="56"/>
      <c r="E160" s="56"/>
      <c r="F160" s="56"/>
      <c r="G160" s="32"/>
      <c r="H160" s="11"/>
      <c r="I160" s="11"/>
      <c r="J160" s="11"/>
      <c r="K160" s="11"/>
      <c r="L160" s="11"/>
      <c r="M160" s="11"/>
      <c r="N160" s="11"/>
      <c r="O160" s="11"/>
      <c r="P160" s="11"/>
      <c r="Q160" s="11"/>
      <c r="R160" s="11"/>
      <c r="S160" s="11"/>
      <c r="T160" s="11"/>
      <c r="U160" s="15"/>
      <c r="V160" s="79"/>
      <c r="W160" s="9"/>
      <c r="X160" s="9"/>
      <c r="Y160" s="9"/>
      <c r="Z160" s="9"/>
      <c r="AA160" s="9"/>
      <c r="AB160" s="95"/>
    </row>
    <row r="161" spans="1:28" s="95" customFormat="1" ht="4.2" customHeight="1" thickBot="1" x14ac:dyDescent="0.25">
      <c r="A161" s="3"/>
      <c r="B161" s="90"/>
      <c r="C161" s="80"/>
      <c r="D161" s="81"/>
      <c r="E161" s="81"/>
      <c r="F161" s="81"/>
      <c r="G161" s="82"/>
      <c r="H161" s="82"/>
      <c r="I161" s="82"/>
      <c r="J161" s="82"/>
      <c r="K161" s="82"/>
      <c r="L161" s="82"/>
      <c r="M161" s="82"/>
      <c r="N161" s="82"/>
      <c r="O161" s="82"/>
      <c r="P161" s="82"/>
      <c r="Q161" s="82"/>
      <c r="R161" s="82"/>
      <c r="S161" s="82"/>
      <c r="T161" s="82"/>
      <c r="U161" s="80"/>
      <c r="V161" s="83"/>
      <c r="W161" s="9"/>
      <c r="X161" s="9"/>
      <c r="Y161" s="9"/>
      <c r="Z161" s="9"/>
      <c r="AA161" s="9"/>
    </row>
    <row r="162" spans="1:28" s="95" customFormat="1" ht="4.95" customHeight="1" x14ac:dyDescent="0.2">
      <c r="A162" s="7"/>
      <c r="B162" s="6"/>
      <c r="C162" s="16"/>
      <c r="D162" s="20"/>
      <c r="E162" s="206"/>
      <c r="F162" s="206"/>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5">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5">
      <c r="A164" s="3"/>
      <c r="B164" s="229"/>
      <c r="C164" s="278" t="s">
        <v>209</v>
      </c>
      <c r="D164" s="230" t="s">
        <v>211</v>
      </c>
      <c r="E164" s="230"/>
      <c r="F164" s="230"/>
      <c r="G164" s="230"/>
      <c r="H164" s="231"/>
      <c r="I164" s="231"/>
      <c r="J164" s="231"/>
      <c r="K164" s="231"/>
      <c r="L164" s="231"/>
      <c r="M164" s="231"/>
      <c r="N164" s="231"/>
      <c r="O164" s="231"/>
      <c r="P164" s="231"/>
      <c r="Q164" s="231"/>
      <c r="R164" s="231"/>
      <c r="S164" s="231"/>
      <c r="T164" s="231"/>
      <c r="U164" s="232"/>
      <c r="V164" s="232"/>
      <c r="W164" s="232"/>
      <c r="X164" s="232"/>
      <c r="Y164" s="232"/>
      <c r="Z164" s="232"/>
      <c r="AA164" s="232"/>
    </row>
    <row r="165" spans="1:28" ht="4.2" customHeight="1" thickTop="1" x14ac:dyDescent="0.2">
      <c r="A165" s="3"/>
      <c r="B165" s="124"/>
      <c r="C165" s="122"/>
      <c r="D165" s="122"/>
      <c r="E165" s="122"/>
      <c r="F165" s="122"/>
      <c r="G165" s="122"/>
      <c r="H165" s="96"/>
      <c r="I165" s="96"/>
      <c r="J165" s="96"/>
      <c r="K165" s="96"/>
      <c r="L165" s="96"/>
      <c r="M165" s="96"/>
      <c r="N165" s="96"/>
      <c r="O165" s="96"/>
      <c r="P165" s="96"/>
      <c r="Q165" s="96"/>
      <c r="R165" s="96"/>
      <c r="S165" s="96"/>
      <c r="T165" s="96"/>
      <c r="U165" s="97"/>
      <c r="V165" s="97"/>
      <c r="W165" s="97"/>
      <c r="X165" s="97"/>
      <c r="Y165" s="97"/>
      <c r="Z165" s="97"/>
      <c r="AA165" s="97"/>
    </row>
    <row r="166" spans="1:28" ht="14.7" customHeight="1" x14ac:dyDescent="0.2">
      <c r="A166" s="3"/>
      <c r="B166" s="115"/>
      <c r="C166" s="651" t="s">
        <v>214</v>
      </c>
      <c r="D166" s="126" t="str">
        <f>""&amp;$E$14&amp;"とは、建設業法別表第1に掲げる工事の種類をいう。"</f>
        <v>建築一式工事とは、建設業法別表第1に掲げる工事の種類をいう。</v>
      </c>
      <c r="E166" s="126"/>
      <c r="F166" s="126"/>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7" customHeight="1" x14ac:dyDescent="0.2">
      <c r="A167" s="3"/>
      <c r="B167" s="116"/>
      <c r="C167" s="652"/>
      <c r="D167" s="56" t="str">
        <f>"同規模工事とは、契約金額"&amp;TEXT($E$16,"##,###")&amp;"万円以上の"&amp;$E$14&amp;"とする。"</f>
        <v>同規模工事とは、契約金額2,300万円以上の建築一式工事とする。</v>
      </c>
      <c r="E167" s="56"/>
      <c r="F167" s="56"/>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7" customHeight="1" x14ac:dyDescent="0.2">
      <c r="A168" s="3"/>
      <c r="B168" s="116"/>
      <c r="C168" s="652"/>
      <c r="D168" s="56" t="s">
        <v>347</v>
      </c>
      <c r="E168" s="56"/>
      <c r="F168" s="56"/>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7" customHeight="1" x14ac:dyDescent="0.2">
      <c r="A169" s="3"/>
      <c r="B169" s="116"/>
      <c r="C169" s="652"/>
      <c r="D169" s="56" t="s">
        <v>21</v>
      </c>
      <c r="E169" s="56"/>
      <c r="F169" s="56"/>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7" customHeight="1" x14ac:dyDescent="0.2">
      <c r="A170" s="3"/>
      <c r="B170" s="116"/>
      <c r="C170" s="652"/>
      <c r="D170" s="56" t="s">
        <v>345</v>
      </c>
      <c r="E170" s="56"/>
      <c r="F170" s="56"/>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 customHeight="1" x14ac:dyDescent="0.45">
      <c r="A171" s="3"/>
      <c r="B171" s="116"/>
      <c r="C171" s="651" t="s">
        <v>219</v>
      </c>
      <c r="D171" s="649" t="s">
        <v>348</v>
      </c>
      <c r="E171" s="650"/>
      <c r="F171" s="650"/>
      <c r="G171" s="650"/>
      <c r="H171" s="650"/>
      <c r="I171" s="650"/>
      <c r="J171" s="650"/>
      <c r="K171" s="650"/>
      <c r="L171" s="650"/>
      <c r="M171" s="650"/>
      <c r="N171" s="650"/>
      <c r="O171" s="650"/>
      <c r="P171" s="650"/>
      <c r="Q171" s="650"/>
      <c r="R171" s="650"/>
      <c r="S171" s="650"/>
      <c r="T171" s="650"/>
      <c r="U171" s="650"/>
      <c r="V171" s="650"/>
      <c r="W171" s="15"/>
      <c r="X171" s="15"/>
      <c r="Y171" s="15"/>
      <c r="Z171" s="15"/>
      <c r="AA171" s="15"/>
    </row>
    <row r="172" spans="1:28" ht="14.7" customHeight="1" x14ac:dyDescent="0.2">
      <c r="A172" s="3"/>
      <c r="B172" s="116"/>
      <c r="C172" s="651"/>
      <c r="D172" s="56" t="s">
        <v>349</v>
      </c>
      <c r="E172" s="56"/>
      <c r="F172" s="56"/>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7" customHeight="1" x14ac:dyDescent="0.2">
      <c r="A173" s="3"/>
      <c r="B173" s="116"/>
      <c r="C173" s="652"/>
      <c r="D173" s="56" t="s">
        <v>351</v>
      </c>
      <c r="E173" s="56"/>
      <c r="F173" s="56"/>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7" customHeight="1" x14ac:dyDescent="0.2">
      <c r="A174" s="3"/>
      <c r="B174" s="116"/>
      <c r="C174" s="652"/>
      <c r="D174" s="56" t="s">
        <v>353</v>
      </c>
      <c r="E174" s="56"/>
      <c r="F174" s="56"/>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7" customHeight="1" x14ac:dyDescent="0.2">
      <c r="A175" s="3"/>
      <c r="B175" s="116"/>
      <c r="C175" s="652"/>
      <c r="D175" s="56" t="s">
        <v>354</v>
      </c>
      <c r="E175" s="56"/>
      <c r="F175" s="56"/>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7" customHeight="1" x14ac:dyDescent="0.2">
      <c r="A176" s="3"/>
      <c r="B176" s="116"/>
      <c r="C176" s="652"/>
      <c r="D176" s="56" t="s">
        <v>355</v>
      </c>
      <c r="E176" s="56"/>
      <c r="F176" s="56"/>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7" customHeight="1" x14ac:dyDescent="0.2">
      <c r="A177" s="3"/>
      <c r="B177" s="116"/>
      <c r="C177" s="652"/>
      <c r="D177" s="56" t="s">
        <v>64</v>
      </c>
      <c r="E177" s="56"/>
      <c r="F177" s="56"/>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7" customHeight="1" x14ac:dyDescent="0.2">
      <c r="A178" s="3"/>
      <c r="B178" s="116"/>
      <c r="C178" s="652"/>
      <c r="D178" s="56" t="s">
        <v>22</v>
      </c>
      <c r="E178" s="56"/>
      <c r="F178" s="56"/>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7" customHeight="1" x14ac:dyDescent="0.2">
      <c r="A179" s="3"/>
      <c r="B179" s="116"/>
      <c r="C179" s="652"/>
      <c r="D179" s="56" t="s">
        <v>65</v>
      </c>
      <c r="E179" s="56"/>
      <c r="F179" s="56"/>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7" customHeight="1" x14ac:dyDescent="0.2">
      <c r="A180" s="3"/>
      <c r="B180" s="116"/>
      <c r="C180" s="652"/>
      <c r="D180" s="240" t="s">
        <v>141</v>
      </c>
      <c r="E180" s="56"/>
      <c r="F180" s="56"/>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7" customHeight="1" x14ac:dyDescent="0.2">
      <c r="A181" s="3"/>
      <c r="B181" s="116"/>
      <c r="C181" s="652"/>
      <c r="D181" s="240" t="s">
        <v>143</v>
      </c>
      <c r="E181" s="56"/>
      <c r="F181" s="56"/>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7" customHeight="1" x14ac:dyDescent="0.2">
      <c r="A182" s="3"/>
      <c r="B182" s="116"/>
      <c r="C182" s="652"/>
      <c r="D182" s="240" t="s">
        <v>144</v>
      </c>
      <c r="E182" s="56"/>
      <c r="F182" s="56"/>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7" customHeight="1" x14ac:dyDescent="0.2">
      <c r="A183" s="3"/>
      <c r="B183" s="116"/>
      <c r="C183" s="652"/>
      <c r="D183" s="240" t="s">
        <v>23</v>
      </c>
      <c r="E183" s="56"/>
      <c r="F183" s="56"/>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7" customHeight="1" x14ac:dyDescent="0.2">
      <c r="A184" s="3"/>
      <c r="B184" s="116"/>
      <c r="C184" s="652"/>
      <c r="D184" s="240" t="s">
        <v>66</v>
      </c>
      <c r="E184" s="56"/>
      <c r="F184" s="56"/>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7" customHeight="1" x14ac:dyDescent="0.2">
      <c r="A185" s="3"/>
      <c r="B185" s="116"/>
      <c r="C185" s="652"/>
      <c r="D185" s="240" t="str">
        <f>""&amp;$E$14&amp;"に関する1級国家資格又は2級国家資格の資格は、別紙による。"</f>
        <v>建築一式工事に関する1級国家資格又は2級国家資格の資格は、別紙による。</v>
      </c>
      <c r="E185" s="56"/>
      <c r="F185" s="56"/>
      <c r="G185" s="11"/>
      <c r="H185" s="11"/>
      <c r="I185" s="11"/>
      <c r="J185" s="11"/>
      <c r="K185" s="11"/>
      <c r="L185" s="11"/>
      <c r="M185" s="11"/>
      <c r="N185" s="11"/>
      <c r="O185" s="11"/>
      <c r="P185" s="11"/>
      <c r="Q185" s="11"/>
      <c r="R185" s="11"/>
      <c r="S185" s="11"/>
      <c r="T185" s="11"/>
      <c r="U185" s="15"/>
      <c r="V185" s="15"/>
      <c r="W185" s="15"/>
      <c r="X185" s="15"/>
      <c r="Y185" s="15"/>
      <c r="Z185" s="15"/>
      <c r="AA185" s="15"/>
      <c r="AB185" s="66"/>
    </row>
    <row r="186" spans="1:28" ht="14.7" customHeight="1" x14ac:dyDescent="0.2">
      <c r="A186" s="3"/>
      <c r="B186" s="116"/>
      <c r="C186" s="652"/>
      <c r="D186" s="240" t="s">
        <v>142</v>
      </c>
      <c r="E186" s="56"/>
      <c r="F186" s="56"/>
      <c r="G186" s="11"/>
      <c r="H186" s="11"/>
      <c r="I186" s="11"/>
      <c r="J186" s="11"/>
      <c r="K186" s="11"/>
      <c r="L186" s="11"/>
      <c r="M186" s="11"/>
      <c r="N186" s="11"/>
      <c r="O186" s="11"/>
      <c r="P186" s="11"/>
      <c r="Q186" s="11"/>
      <c r="R186" s="11"/>
      <c r="S186" s="11"/>
      <c r="T186" s="11"/>
      <c r="U186" s="15"/>
      <c r="V186" s="15"/>
      <c r="W186" s="15"/>
      <c r="X186" s="15"/>
      <c r="Y186" s="15"/>
      <c r="Z186" s="15"/>
      <c r="AA186" s="15"/>
      <c r="AB186" s="66"/>
    </row>
    <row r="187" spans="1:28" s="66" customFormat="1" ht="4.2" customHeight="1" thickBot="1" x14ac:dyDescent="0.25">
      <c r="A187" s="3"/>
      <c r="B187" s="90"/>
      <c r="C187" s="125"/>
      <c r="D187" s="46"/>
      <c r="E187" s="46"/>
      <c r="F187" s="46"/>
      <c r="G187" s="82"/>
      <c r="H187" s="82"/>
      <c r="I187" s="82"/>
      <c r="J187" s="82"/>
      <c r="K187" s="82"/>
      <c r="L187" s="82"/>
      <c r="M187" s="82"/>
      <c r="N187" s="82"/>
      <c r="O187" s="82"/>
      <c r="P187" s="82"/>
      <c r="Q187" s="82"/>
      <c r="R187" s="82"/>
      <c r="S187" s="82"/>
      <c r="T187" s="82"/>
      <c r="U187" s="80"/>
      <c r="V187" s="80"/>
      <c r="W187" s="80"/>
      <c r="X187" s="80"/>
      <c r="Y187" s="80"/>
      <c r="Z187" s="80"/>
      <c r="AA187" s="80"/>
    </row>
    <row r="188" spans="1:28" s="66" customFormat="1" ht="4.95" customHeight="1" x14ac:dyDescent="0.2">
      <c r="A188" s="94"/>
      <c r="B188" s="1"/>
      <c r="C188" s="1"/>
      <c r="D188" s="127"/>
      <c r="E188" s="127"/>
      <c r="F188" s="127"/>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5">
      <c r="A189" s="94"/>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5">
      <c r="A190" s="3"/>
      <c r="B190" s="233"/>
      <c r="C190" s="234">
        <v>2</v>
      </c>
      <c r="D190" s="230" t="s">
        <v>100</v>
      </c>
      <c r="E190" s="230"/>
      <c r="F190" s="230"/>
      <c r="G190" s="235"/>
      <c r="H190" s="236"/>
      <c r="I190" s="236"/>
      <c r="J190" s="236"/>
      <c r="K190" s="236"/>
      <c r="L190" s="236"/>
      <c r="M190" s="236"/>
      <c r="N190" s="236"/>
      <c r="O190" s="236"/>
      <c r="P190" s="236"/>
      <c r="Q190" s="236"/>
      <c r="R190" s="236"/>
      <c r="S190" s="236"/>
      <c r="T190" s="236"/>
      <c r="U190" s="237"/>
      <c r="V190" s="237"/>
      <c r="W190" s="237"/>
      <c r="X190" s="237"/>
      <c r="Y190" s="237"/>
      <c r="Z190" s="237"/>
      <c r="AA190" s="237"/>
    </row>
    <row r="191" spans="1:28" ht="4.2" customHeight="1" thickTop="1" x14ac:dyDescent="0.2">
      <c r="A191" s="3"/>
      <c r="B191" s="129"/>
      <c r="C191" s="128"/>
      <c r="D191" s="122"/>
      <c r="E191" s="122"/>
      <c r="F191" s="122"/>
      <c r="G191" s="128"/>
      <c r="H191" s="65"/>
      <c r="I191" s="65"/>
      <c r="J191" s="65"/>
      <c r="K191" s="65"/>
      <c r="L191" s="65"/>
      <c r="M191" s="65"/>
      <c r="N191" s="65"/>
      <c r="O191" s="65"/>
      <c r="P191" s="65"/>
      <c r="Q191" s="130"/>
      <c r="R191" s="65"/>
      <c r="S191" s="65"/>
      <c r="T191" s="65"/>
      <c r="U191" s="108"/>
      <c r="V191" s="108"/>
      <c r="W191" s="108"/>
      <c r="X191" s="108"/>
      <c r="Y191" s="108"/>
      <c r="Z191" s="108"/>
      <c r="AA191" s="108"/>
    </row>
    <row r="192" spans="1:28" ht="14.7" customHeight="1" x14ac:dyDescent="0.2">
      <c r="A192" s="3"/>
      <c r="B192" s="115"/>
      <c r="C192" s="123" t="s">
        <v>218</v>
      </c>
      <c r="D192" s="56" t="s">
        <v>360</v>
      </c>
      <c r="E192" s="56"/>
      <c r="F192" s="56"/>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7" customHeight="1" x14ac:dyDescent="0.2">
      <c r="A193" s="3"/>
      <c r="B193" s="116"/>
      <c r="C193" s="501" t="s">
        <v>218</v>
      </c>
      <c r="D193" s="56" t="str">
        <f>""&amp;$E$14&amp;"とは、建設業法別表第1に掲げる工事の種類をいう。"</f>
        <v>建築一式工事とは、建設業法別表第1に掲げる工事の種類をいう。</v>
      </c>
      <c r="E193" s="56"/>
      <c r="F193" s="56"/>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7" customHeight="1" x14ac:dyDescent="0.2">
      <c r="A194" s="3"/>
      <c r="B194" s="116"/>
      <c r="C194" s="123" t="s">
        <v>218</v>
      </c>
      <c r="D194" s="56" t="s">
        <v>361</v>
      </c>
      <c r="E194" s="56"/>
      <c r="F194" s="56"/>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7" customHeight="1" x14ac:dyDescent="0.2">
      <c r="A195" s="3"/>
      <c r="B195" s="116"/>
      <c r="C195" s="123" t="s">
        <v>218</v>
      </c>
      <c r="D195" s="56" t="s">
        <v>363</v>
      </c>
      <c r="E195" s="56"/>
      <c r="F195" s="56"/>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7" customHeight="1" x14ac:dyDescent="0.2">
      <c r="A196" s="3"/>
      <c r="B196" s="116"/>
      <c r="C196" s="123" t="s">
        <v>218</v>
      </c>
      <c r="D196" s="56" t="s">
        <v>365</v>
      </c>
      <c r="E196" s="56"/>
      <c r="F196" s="56"/>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7" customHeight="1" x14ac:dyDescent="0.2">
      <c r="A197" s="3"/>
      <c r="B197" s="116"/>
      <c r="C197" s="627" t="s">
        <v>222</v>
      </c>
      <c r="D197" s="56" t="s">
        <v>367</v>
      </c>
      <c r="E197" s="56"/>
      <c r="F197" s="56"/>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7" customHeight="1" x14ac:dyDescent="0.2">
      <c r="A198" s="3"/>
      <c r="B198" s="116"/>
      <c r="C198" s="627"/>
      <c r="D198" s="56" t="s">
        <v>368</v>
      </c>
      <c r="E198" s="56"/>
      <c r="F198" s="56"/>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7" customHeight="1" x14ac:dyDescent="0.2">
      <c r="A199" s="3"/>
      <c r="B199" s="116"/>
      <c r="C199" s="627"/>
      <c r="D199" s="56" t="s">
        <v>369</v>
      </c>
      <c r="E199" s="56"/>
      <c r="F199" s="56"/>
      <c r="G199" s="11"/>
      <c r="H199" s="11"/>
      <c r="I199" s="11"/>
      <c r="J199" s="11"/>
      <c r="K199" s="11"/>
      <c r="L199" s="11"/>
      <c r="M199" s="11"/>
      <c r="N199" s="11"/>
      <c r="O199" s="11"/>
      <c r="P199" s="11"/>
      <c r="Q199" s="11"/>
      <c r="R199" s="11"/>
      <c r="S199" s="11"/>
      <c r="T199" s="11"/>
      <c r="U199" s="15"/>
      <c r="V199" s="15"/>
      <c r="W199" s="15"/>
      <c r="X199" s="15"/>
      <c r="Y199" s="15"/>
      <c r="Z199" s="15"/>
      <c r="AA199" s="15"/>
    </row>
    <row r="200" spans="1:28" s="95" customFormat="1" ht="4.2" customHeight="1" thickBot="1" x14ac:dyDescent="0.25">
      <c r="A200" s="3"/>
      <c r="B200" s="90"/>
      <c r="C200" s="125"/>
      <c r="D200" s="131"/>
      <c r="E200" s="131"/>
      <c r="F200" s="131"/>
      <c r="G200" s="82"/>
      <c r="H200" s="82"/>
      <c r="I200" s="82"/>
      <c r="J200" s="82"/>
      <c r="K200" s="82"/>
      <c r="L200" s="82"/>
      <c r="M200" s="82"/>
      <c r="N200" s="82"/>
      <c r="O200" s="82"/>
      <c r="P200" s="82"/>
      <c r="Q200" s="82"/>
      <c r="R200" s="82"/>
      <c r="S200" s="82"/>
      <c r="T200" s="82"/>
      <c r="U200" s="80"/>
      <c r="V200" s="80"/>
      <c r="W200" s="80"/>
      <c r="X200" s="80"/>
      <c r="Y200" s="80"/>
      <c r="Z200" s="80"/>
      <c r="AA200" s="80"/>
    </row>
    <row r="201" spans="1:28" s="95" customFormat="1" ht="4.95" customHeight="1" x14ac:dyDescent="0.2">
      <c r="A201" s="7"/>
      <c r="B201" s="1"/>
      <c r="C201" s="132"/>
      <c r="D201" s="133"/>
      <c r="E201" s="133"/>
      <c r="F201" s="133"/>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5">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5">
      <c r="A203" s="3"/>
      <c r="B203" s="229"/>
      <c r="C203" s="234">
        <v>2</v>
      </c>
      <c r="D203" s="234" t="s">
        <v>278</v>
      </c>
      <c r="E203" s="234"/>
      <c r="F203" s="234"/>
      <c r="G203" s="234"/>
      <c r="H203" s="231"/>
      <c r="I203" s="231"/>
      <c r="J203" s="231"/>
      <c r="K203" s="231"/>
      <c r="L203" s="231"/>
      <c r="M203" s="231"/>
      <c r="N203" s="231"/>
      <c r="O203" s="231"/>
      <c r="P203" s="231"/>
      <c r="Q203" s="231"/>
      <c r="R203" s="231"/>
      <c r="S203" s="231"/>
      <c r="T203" s="231"/>
      <c r="U203" s="232"/>
      <c r="V203" s="232"/>
      <c r="W203" s="232"/>
      <c r="X203" s="232"/>
      <c r="Y203" s="232"/>
      <c r="Z203" s="232"/>
      <c r="AA203" s="232"/>
    </row>
    <row r="204" spans="1:28" ht="4.2" customHeight="1" thickTop="1" x14ac:dyDescent="0.2">
      <c r="A204" s="3"/>
      <c r="B204" s="114"/>
      <c r="C204" s="106"/>
      <c r="D204" s="103"/>
      <c r="E204" s="103"/>
      <c r="F204" s="103"/>
      <c r="G204" s="103"/>
      <c r="H204" s="104"/>
      <c r="I204" s="104"/>
      <c r="J204" s="104"/>
      <c r="K204" s="104"/>
      <c r="L204" s="104"/>
      <c r="M204" s="104"/>
      <c r="N204" s="104"/>
      <c r="O204" s="104"/>
      <c r="P204" s="104"/>
      <c r="Q204" s="104"/>
      <c r="R204" s="104"/>
      <c r="S204" s="104"/>
      <c r="T204" s="104"/>
      <c r="U204" s="111"/>
      <c r="V204" s="111"/>
      <c r="W204" s="111"/>
      <c r="X204" s="111"/>
      <c r="Y204" s="111"/>
      <c r="Z204" s="111"/>
      <c r="AA204" s="111"/>
    </row>
    <row r="205" spans="1:28" ht="14.4" x14ac:dyDescent="0.2">
      <c r="A205" s="3"/>
      <c r="B205" s="115"/>
      <c r="C205" s="371" t="s">
        <v>256</v>
      </c>
      <c r="D205" s="56" t="s">
        <v>427</v>
      </c>
      <c r="E205" s="56"/>
      <c r="F205" s="56"/>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4" x14ac:dyDescent="0.2">
      <c r="A206" s="3"/>
      <c r="B206" s="116"/>
      <c r="C206" s="371" t="s">
        <v>273</v>
      </c>
      <c r="D206" s="56" t="s">
        <v>372</v>
      </c>
      <c r="E206" s="56"/>
      <c r="F206" s="56"/>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4" x14ac:dyDescent="0.2">
      <c r="A207" s="3"/>
      <c r="B207" s="116"/>
      <c r="C207" s="371" t="s">
        <v>273</v>
      </c>
      <c r="D207" s="56" t="s">
        <v>373</v>
      </c>
      <c r="E207" s="56"/>
      <c r="F207" s="56"/>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4" x14ac:dyDescent="0.2">
      <c r="A208" s="3"/>
      <c r="B208" s="116"/>
      <c r="C208" s="156" t="s">
        <v>274</v>
      </c>
      <c r="D208" s="56" t="s">
        <v>520</v>
      </c>
      <c r="E208" s="56"/>
      <c r="F208" s="56"/>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4" x14ac:dyDescent="0.2">
      <c r="A209" s="3"/>
      <c r="B209" s="116"/>
      <c r="C209" s="502" t="s">
        <v>67</v>
      </c>
      <c r="D209" s="56" t="s">
        <v>374</v>
      </c>
      <c r="E209" s="56"/>
      <c r="F209" s="56"/>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4" x14ac:dyDescent="0.2">
      <c r="A210" s="3"/>
      <c r="B210" s="116"/>
      <c r="C210" s="502" t="s">
        <v>67</v>
      </c>
      <c r="D210" s="56" t="s">
        <v>375</v>
      </c>
      <c r="E210" s="56"/>
      <c r="F210" s="56"/>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4" x14ac:dyDescent="0.2">
      <c r="A211" s="3"/>
      <c r="B211" s="116"/>
      <c r="C211" s="502" t="s">
        <v>67</v>
      </c>
      <c r="D211" s="56" t="s">
        <v>376</v>
      </c>
      <c r="E211" s="56"/>
      <c r="F211" s="56"/>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4" x14ac:dyDescent="0.2">
      <c r="A212" s="3"/>
      <c r="B212" s="116"/>
      <c r="C212" s="373" t="s">
        <v>412</v>
      </c>
      <c r="D212" s="56" t="s">
        <v>390</v>
      </c>
      <c r="E212" s="56"/>
      <c r="F212" s="56"/>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4" x14ac:dyDescent="0.2">
      <c r="A213" s="3"/>
      <c r="B213" s="116"/>
      <c r="C213" s="372" t="s">
        <v>227</v>
      </c>
      <c r="D213" s="56" t="s">
        <v>389</v>
      </c>
      <c r="E213" s="56"/>
      <c r="F213" s="56"/>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4" x14ac:dyDescent="0.2">
      <c r="A214" s="3"/>
      <c r="B214" s="116"/>
      <c r="C214" s="373" t="s">
        <v>413</v>
      </c>
      <c r="D214" s="56" t="s">
        <v>518</v>
      </c>
      <c r="E214" s="56"/>
      <c r="F214" s="56"/>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4" x14ac:dyDescent="0.2">
      <c r="A215" s="3"/>
      <c r="B215" s="116"/>
      <c r="C215" s="373" t="s">
        <v>413</v>
      </c>
      <c r="D215" s="56" t="s">
        <v>519</v>
      </c>
      <c r="E215" s="56"/>
      <c r="F215" s="56"/>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4" x14ac:dyDescent="0.2">
      <c r="A216" s="3"/>
      <c r="B216" s="116"/>
      <c r="C216" s="363" t="s">
        <v>228</v>
      </c>
      <c r="D216" s="56" t="s">
        <v>502</v>
      </c>
      <c r="E216" s="56"/>
      <c r="F216" s="56"/>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4" x14ac:dyDescent="0.2">
      <c r="A217" s="3"/>
      <c r="B217" s="116"/>
      <c r="C217" s="363" t="s">
        <v>228</v>
      </c>
      <c r="D217" s="56" t="s">
        <v>458</v>
      </c>
      <c r="E217" s="56"/>
      <c r="F217" s="56"/>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2">
      <c r="A218" s="3"/>
      <c r="B218" s="116"/>
      <c r="C218" s="362" t="s">
        <v>275</v>
      </c>
      <c r="D218" s="56" t="s">
        <v>510</v>
      </c>
      <c r="E218" s="56"/>
      <c r="F218" s="56"/>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2">
      <c r="A219" s="3"/>
      <c r="B219" s="116"/>
      <c r="C219" s="156" t="s">
        <v>277</v>
      </c>
      <c r="D219" s="646" t="s">
        <v>511</v>
      </c>
      <c r="E219" s="646"/>
      <c r="F219" s="646"/>
      <c r="G219" s="646"/>
      <c r="H219" s="646"/>
      <c r="I219" s="646"/>
      <c r="J219" s="646"/>
      <c r="K219" s="646"/>
      <c r="L219" s="646"/>
      <c r="M219" s="646"/>
      <c r="N219" s="646"/>
      <c r="O219" s="646"/>
      <c r="P219" s="646"/>
      <c r="Q219" s="646"/>
      <c r="R219" s="646"/>
      <c r="S219" s="646"/>
      <c r="T219" s="646"/>
      <c r="U219" s="646"/>
      <c r="V219" s="646"/>
      <c r="W219" s="646"/>
      <c r="X219" s="646"/>
      <c r="Y219" s="15"/>
      <c r="Z219" s="15"/>
      <c r="AA219" s="15"/>
    </row>
    <row r="220" spans="1:27" ht="14.4" x14ac:dyDescent="0.2">
      <c r="A220" s="3"/>
      <c r="B220" s="116"/>
      <c r="C220" s="627" t="s">
        <v>399</v>
      </c>
      <c r="D220" s="56" t="s">
        <v>400</v>
      </c>
      <c r="E220" s="56"/>
      <c r="F220" s="56"/>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4" x14ac:dyDescent="0.2">
      <c r="A221" s="3"/>
      <c r="B221" s="116"/>
      <c r="C221" s="627"/>
      <c r="D221" s="56" t="s">
        <v>428</v>
      </c>
      <c r="E221" s="56"/>
      <c r="F221" s="56"/>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4" x14ac:dyDescent="0.2">
      <c r="A222" s="3"/>
      <c r="B222" s="116"/>
      <c r="C222" s="374" t="s">
        <v>276</v>
      </c>
      <c r="D222" s="56" t="s">
        <v>526</v>
      </c>
      <c r="E222" s="56"/>
      <c r="F222" s="56"/>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5" customHeight="1" x14ac:dyDescent="0.2">
      <c r="A223" s="3"/>
      <c r="B223" s="116"/>
      <c r="C223" s="504" t="s">
        <v>97</v>
      </c>
      <c r="D223" s="56" t="s">
        <v>382</v>
      </c>
      <c r="E223" s="56"/>
      <c r="F223" s="56"/>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5" customHeight="1" x14ac:dyDescent="0.2">
      <c r="A224" s="3"/>
      <c r="B224" s="117"/>
      <c r="C224" s="375"/>
      <c r="D224" s="56">
        <f>$G$67</f>
        <v>0</v>
      </c>
      <c r="E224" s="56"/>
      <c r="F224" s="56"/>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5" customHeight="1" x14ac:dyDescent="0.2">
      <c r="A225" s="3"/>
      <c r="B225" s="117"/>
      <c r="C225" s="375"/>
      <c r="D225" s="56">
        <f>$G$68</f>
        <v>0</v>
      </c>
      <c r="E225" s="56"/>
      <c r="F225" s="56"/>
      <c r="G225" s="11"/>
      <c r="H225" s="11"/>
      <c r="I225" s="11"/>
      <c r="J225" s="11"/>
      <c r="K225" s="11"/>
      <c r="L225" s="11"/>
      <c r="M225" s="11"/>
      <c r="N225" s="11"/>
      <c r="O225" s="11"/>
      <c r="P225" s="11"/>
      <c r="Q225" s="11"/>
      <c r="R225" s="11"/>
      <c r="S225" s="11"/>
      <c r="T225" s="11"/>
      <c r="U225" s="15"/>
      <c r="V225" s="15"/>
      <c r="W225" s="15"/>
      <c r="X225" s="15"/>
      <c r="Y225" s="15"/>
      <c r="Z225" s="15"/>
      <c r="AA225" s="15"/>
      <c r="AB225" s="138"/>
    </row>
    <row r="226" spans="1:28" s="138" customFormat="1" ht="4.2" customHeight="1" thickBot="1" x14ac:dyDescent="0.25">
      <c r="A226" s="6"/>
      <c r="B226" s="90"/>
      <c r="C226" s="134"/>
      <c r="D226" s="46"/>
      <c r="E226" s="46"/>
      <c r="F226" s="46"/>
      <c r="G226" s="82"/>
      <c r="H226" s="82"/>
      <c r="I226" s="82"/>
      <c r="J226" s="82"/>
      <c r="K226" s="82"/>
      <c r="L226" s="82"/>
      <c r="M226" s="82"/>
      <c r="N226" s="82"/>
      <c r="O226" s="82"/>
      <c r="P226" s="82"/>
      <c r="Q226" s="82"/>
      <c r="R226" s="82"/>
      <c r="S226" s="82"/>
      <c r="T226" s="82"/>
      <c r="U226" s="80"/>
      <c r="V226" s="80"/>
      <c r="W226" s="80"/>
      <c r="X226" s="80"/>
      <c r="Y226" s="80"/>
      <c r="Z226" s="80"/>
      <c r="AA226" s="80"/>
    </row>
    <row r="227" spans="1:28" s="138" customFormat="1" ht="4.95" customHeight="1" x14ac:dyDescent="0.2">
      <c r="A227" s="143"/>
      <c r="B227" s="6"/>
      <c r="C227" s="135"/>
      <c r="D227" s="63"/>
      <c r="E227" s="63"/>
      <c r="F227" s="63"/>
      <c r="G227" s="6"/>
      <c r="H227" s="6"/>
      <c r="I227" s="6"/>
      <c r="J227" s="6"/>
      <c r="K227" s="6"/>
      <c r="L227" s="6"/>
      <c r="M227" s="6"/>
      <c r="N227" s="6"/>
      <c r="O227" s="6"/>
      <c r="P227" s="6"/>
      <c r="Q227" s="6"/>
      <c r="R227" s="6"/>
      <c r="S227" s="6"/>
      <c r="T227" s="6"/>
      <c r="U227" s="16"/>
      <c r="V227" s="16"/>
      <c r="W227" s="16"/>
      <c r="X227" s="16"/>
      <c r="Y227" s="16"/>
      <c r="Z227" s="16"/>
      <c r="AA227" s="16"/>
      <c r="AB227" s="5"/>
    </row>
    <row r="228" spans="1:28" ht="13.95" hidden="1" customHeight="1" thickBot="1" x14ac:dyDescent="0.25">
      <c r="A228" s="3"/>
      <c r="B228" s="150"/>
      <c r="C228" s="141">
        <v>2</v>
      </c>
      <c r="D228" s="142" t="s">
        <v>101</v>
      </c>
      <c r="E228" s="142"/>
      <c r="F228" s="142"/>
      <c r="G228" s="141"/>
      <c r="H228" s="139"/>
      <c r="I228" s="139"/>
      <c r="J228" s="139"/>
      <c r="K228" s="139"/>
      <c r="L228" s="139"/>
      <c r="M228" s="139"/>
      <c r="N228" s="139"/>
      <c r="O228" s="139"/>
      <c r="P228" s="139"/>
      <c r="Q228" s="139"/>
      <c r="R228" s="139"/>
      <c r="S228" s="139"/>
      <c r="T228" s="139"/>
      <c r="U228" s="140"/>
      <c r="V228" s="140"/>
      <c r="W228" s="140"/>
      <c r="X228" s="140"/>
      <c r="Y228" s="140"/>
      <c r="Z228" s="140"/>
      <c r="AA228" s="140"/>
    </row>
    <row r="229" spans="1:28" ht="4.2" hidden="1" customHeight="1" thickTop="1" x14ac:dyDescent="0.2">
      <c r="A229" s="3"/>
      <c r="B229" s="151"/>
      <c r="C229" s="145"/>
      <c r="D229" s="144"/>
      <c r="E229" s="144"/>
      <c r="F229" s="144"/>
      <c r="G229" s="145"/>
      <c r="H229" s="146"/>
      <c r="I229" s="146"/>
      <c r="J229" s="146"/>
      <c r="K229" s="146"/>
      <c r="L229" s="146"/>
      <c r="M229" s="146"/>
      <c r="N229" s="146"/>
      <c r="O229" s="146"/>
      <c r="P229" s="146"/>
      <c r="Q229" s="146"/>
      <c r="R229" s="146"/>
      <c r="S229" s="146"/>
      <c r="T229" s="146"/>
      <c r="U229" s="147"/>
      <c r="V229" s="147"/>
      <c r="W229" s="147"/>
      <c r="X229" s="147"/>
      <c r="Y229" s="147"/>
      <c r="Z229" s="147"/>
      <c r="AA229" s="147"/>
    </row>
    <row r="230" spans="1:28" ht="14.7" hidden="1" customHeight="1" x14ac:dyDescent="0.2">
      <c r="A230" s="3"/>
      <c r="B230" s="87"/>
      <c r="C230" s="148" t="s">
        <v>69</v>
      </c>
      <c r="D230" s="157" t="str">
        <f>$T69</f>
        <v>2名以上雇用</v>
      </c>
      <c r="E230" s="157"/>
      <c r="F230" s="157"/>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7" hidden="1" customHeight="1" x14ac:dyDescent="0.2">
      <c r="A231" s="3"/>
      <c r="B231" s="88"/>
      <c r="C231" s="148" t="s">
        <v>69</v>
      </c>
      <c r="D231" s="157" t="str">
        <f>$T70</f>
        <v>1名雇用</v>
      </c>
      <c r="E231" s="157"/>
      <c r="F231" s="157"/>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7" hidden="1" customHeight="1" x14ac:dyDescent="0.2">
      <c r="A232" s="3"/>
      <c r="B232" s="88"/>
      <c r="C232" s="148" t="s">
        <v>69</v>
      </c>
      <c r="D232" s="157" t="str">
        <f>$T71</f>
        <v>上記以外</v>
      </c>
      <c r="E232" s="157"/>
      <c r="F232" s="157"/>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7" hidden="1" customHeight="1" x14ac:dyDescent="0.2">
      <c r="A233" s="3"/>
      <c r="B233" s="88"/>
      <c r="C233" s="148" t="s">
        <v>69</v>
      </c>
      <c r="D233" s="157">
        <f>$G72</f>
        <v>0</v>
      </c>
      <c r="E233" s="157"/>
      <c r="F233" s="157"/>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7" hidden="1" customHeight="1" x14ac:dyDescent="0.2">
      <c r="A234" s="3"/>
      <c r="B234" s="89"/>
      <c r="C234" s="148" t="s">
        <v>69</v>
      </c>
      <c r="D234" s="157">
        <f>$G73</f>
        <v>0</v>
      </c>
      <c r="E234" s="157"/>
      <c r="F234" s="157"/>
      <c r="G234" s="11"/>
      <c r="H234" s="11"/>
      <c r="I234" s="11"/>
      <c r="J234" s="11"/>
      <c r="K234" s="11"/>
      <c r="L234" s="11"/>
      <c r="M234" s="11"/>
      <c r="N234" s="11"/>
      <c r="O234" s="11"/>
      <c r="P234" s="11"/>
      <c r="Q234" s="11"/>
      <c r="R234" s="11"/>
      <c r="S234" s="11"/>
      <c r="T234" s="11"/>
      <c r="U234" s="15"/>
      <c r="V234" s="15"/>
      <c r="W234" s="15"/>
      <c r="X234" s="15"/>
      <c r="Y234" s="15"/>
      <c r="Z234" s="15"/>
      <c r="AA234" s="15"/>
      <c r="AB234" s="95"/>
    </row>
    <row r="235" spans="1:28" s="95" customFormat="1" ht="4.2" hidden="1" customHeight="1" thickBot="1" x14ac:dyDescent="0.25">
      <c r="A235" s="3"/>
      <c r="B235" s="90"/>
      <c r="C235" s="149"/>
      <c r="D235" s="80"/>
      <c r="E235" s="80"/>
      <c r="F235" s="80"/>
      <c r="G235" s="82"/>
      <c r="H235" s="82"/>
      <c r="I235" s="82"/>
      <c r="J235" s="82"/>
      <c r="K235" s="82"/>
      <c r="L235" s="82"/>
      <c r="M235" s="82"/>
      <c r="N235" s="82"/>
      <c r="O235" s="82"/>
      <c r="P235" s="82"/>
      <c r="Q235" s="82"/>
      <c r="R235" s="82"/>
      <c r="S235" s="82"/>
      <c r="T235" s="82"/>
      <c r="U235" s="80"/>
      <c r="V235" s="80"/>
      <c r="W235" s="80"/>
      <c r="X235" s="80"/>
      <c r="Y235" s="80"/>
      <c r="Z235" s="80"/>
      <c r="AA235" s="80"/>
    </row>
    <row r="236" spans="1:28" s="95" customFormat="1" ht="4.95" hidden="1" customHeight="1" x14ac:dyDescent="0.2">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5">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5">
      <c r="A238" s="3"/>
      <c r="B238" s="120"/>
      <c r="C238" s="50">
        <v>4</v>
      </c>
      <c r="D238" s="50" t="s">
        <v>260</v>
      </c>
      <c r="E238" s="50"/>
      <c r="F238" s="50"/>
      <c r="G238" s="50"/>
      <c r="H238" s="121"/>
      <c r="I238" s="121"/>
      <c r="J238" s="121"/>
      <c r="K238" s="121"/>
      <c r="L238" s="121"/>
      <c r="M238" s="121"/>
      <c r="N238" s="121"/>
      <c r="O238" s="121"/>
      <c r="P238" s="121"/>
      <c r="Q238" s="121"/>
      <c r="R238" s="121"/>
      <c r="S238" s="121"/>
      <c r="T238" s="121"/>
      <c r="U238" s="53"/>
      <c r="V238" s="53"/>
      <c r="W238" s="53"/>
      <c r="X238" s="53"/>
      <c r="Y238" s="53"/>
      <c r="Z238" s="53"/>
      <c r="AA238" s="53"/>
    </row>
    <row r="239" spans="1:28" ht="4.2" customHeight="1" x14ac:dyDescent="0.2">
      <c r="A239" s="3"/>
      <c r="B239" s="137"/>
      <c r="C239" s="36"/>
      <c r="D239" s="36"/>
      <c r="E239" s="36"/>
      <c r="F239" s="36"/>
      <c r="G239" s="36"/>
      <c r="H239" s="136"/>
      <c r="I239" s="136"/>
      <c r="J239" s="136"/>
      <c r="K239" s="136"/>
      <c r="L239" s="136"/>
      <c r="M239" s="136"/>
      <c r="N239" s="136"/>
      <c r="O239" s="136"/>
      <c r="P239" s="136"/>
      <c r="Q239" s="136"/>
      <c r="R239" s="136"/>
      <c r="S239" s="136"/>
      <c r="T239" s="136"/>
      <c r="U239" s="37"/>
      <c r="V239" s="37"/>
      <c r="W239" s="37"/>
      <c r="X239" s="37"/>
      <c r="Y239" s="37"/>
      <c r="Z239" s="37"/>
      <c r="AA239" s="37"/>
    </row>
    <row r="240" spans="1:28" ht="14.85" customHeight="1" x14ac:dyDescent="0.2">
      <c r="A240" s="3"/>
      <c r="B240" s="115"/>
      <c r="C240" s="396" t="s">
        <v>149</v>
      </c>
      <c r="D240" s="646" t="str">
        <f>"・工事実績を確認できるものの写し（工事実績情報システム（CORINS）竣工登録工事カルテの写し）"</f>
        <v>・工事実績を確認できるものの写し（工事実績情報システム（CORINS）竣工登録工事カルテの写し）</v>
      </c>
      <c r="E240" s="646"/>
      <c r="F240" s="646"/>
      <c r="G240" s="646"/>
      <c r="H240" s="646"/>
      <c r="I240" s="646"/>
      <c r="J240" s="646"/>
      <c r="K240" s="646"/>
      <c r="L240" s="646"/>
      <c r="M240" s="646"/>
      <c r="N240" s="646"/>
      <c r="O240" s="646"/>
      <c r="P240" s="646"/>
      <c r="Q240" s="646"/>
      <c r="R240" s="646"/>
      <c r="S240" s="646"/>
      <c r="T240" s="646"/>
      <c r="U240" s="646"/>
      <c r="V240" s="646"/>
      <c r="W240" s="15"/>
      <c r="X240" s="15"/>
      <c r="Y240" s="15"/>
      <c r="Z240" s="15"/>
      <c r="AA240" s="15"/>
    </row>
    <row r="241" spans="1:28" ht="14.7" customHeight="1" x14ac:dyDescent="0.2">
      <c r="A241" s="3"/>
      <c r="B241" s="116"/>
      <c r="C241" s="78" t="s">
        <v>231</v>
      </c>
      <c r="D241" s="240" t="s">
        <v>429</v>
      </c>
      <c r="E241" s="56"/>
      <c r="F241" s="56"/>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7" customHeight="1" x14ac:dyDescent="0.2">
      <c r="A242" s="3"/>
      <c r="B242" s="116"/>
      <c r="C242" s="78"/>
      <c r="D242" s="240" t="s">
        <v>430</v>
      </c>
      <c r="E242" s="56"/>
      <c r="F242" s="56"/>
      <c r="G242" s="11"/>
      <c r="H242" s="11"/>
      <c r="I242" s="11"/>
      <c r="J242" s="11"/>
      <c r="K242" s="11"/>
      <c r="L242" s="11"/>
      <c r="M242" s="11"/>
      <c r="N242" s="11"/>
      <c r="O242" s="11"/>
      <c r="P242" s="11"/>
      <c r="Q242" s="11"/>
      <c r="R242" s="11"/>
      <c r="S242" s="11"/>
      <c r="T242" s="11"/>
      <c r="U242" s="15"/>
      <c r="V242" s="15"/>
      <c r="W242" s="15"/>
      <c r="X242" s="15"/>
      <c r="Y242" s="15"/>
      <c r="Z242" s="15"/>
      <c r="AA242" s="15"/>
    </row>
    <row r="243" spans="1:28" ht="29.4" customHeight="1" x14ac:dyDescent="0.2">
      <c r="A243" s="3"/>
      <c r="B243" s="115"/>
      <c r="C243" s="480" t="s">
        <v>149</v>
      </c>
      <c r="D243" s="646" t="str">
        <f>"・"&amp;E14&amp;"の施工実績を確認できるものの写し（工事実績情報システム（CORINS）竣工登録工事カルテの写し）とし、契約書の写しは無効とする。"</f>
        <v>・建築一式工事の施工実績を確認できるものの写し（工事実績情報システム（CORINS）竣工登録工事カルテの写し）とし、契約書の写しは無効とする。</v>
      </c>
      <c r="E243" s="646"/>
      <c r="F243" s="646"/>
      <c r="G243" s="646"/>
      <c r="H243" s="646"/>
      <c r="I243" s="646"/>
      <c r="J243" s="646"/>
      <c r="K243" s="646"/>
      <c r="L243" s="646"/>
      <c r="M243" s="646"/>
      <c r="N243" s="646"/>
      <c r="O243" s="646"/>
      <c r="P243" s="646"/>
      <c r="Q243" s="646"/>
      <c r="R243" s="646"/>
      <c r="S243" s="646"/>
      <c r="T243" s="646"/>
      <c r="U243" s="646"/>
      <c r="V243" s="646"/>
      <c r="W243" s="15"/>
      <c r="X243" s="15"/>
      <c r="Y243" s="15"/>
      <c r="Z243" s="15"/>
      <c r="AA243" s="15"/>
    </row>
    <row r="244" spans="1:28" ht="14.85" customHeight="1" x14ac:dyDescent="0.2">
      <c r="A244" s="3"/>
      <c r="B244" s="116"/>
      <c r="C244" s="78" t="s">
        <v>224</v>
      </c>
      <c r="D244" s="56" t="s">
        <v>461</v>
      </c>
      <c r="E244" s="56"/>
      <c r="F244" s="56"/>
      <c r="G244" s="11"/>
      <c r="H244" s="11"/>
      <c r="I244" s="11"/>
      <c r="J244" s="11"/>
      <c r="K244" s="11"/>
      <c r="L244" s="11"/>
      <c r="M244" s="11"/>
      <c r="N244" s="11"/>
      <c r="O244" s="11"/>
      <c r="P244" s="11"/>
      <c r="Q244" s="11"/>
      <c r="R244" s="11"/>
      <c r="S244" s="11"/>
      <c r="T244" s="11"/>
      <c r="U244" s="15"/>
      <c r="V244" s="15"/>
      <c r="W244" s="15"/>
      <c r="X244" s="15"/>
      <c r="Y244" s="15"/>
      <c r="Z244" s="15"/>
      <c r="AA244" s="15"/>
    </row>
    <row r="245" spans="1:28" ht="14.7" customHeight="1" x14ac:dyDescent="0.2">
      <c r="A245" s="3"/>
      <c r="B245" s="116"/>
      <c r="C245" s="645" t="s">
        <v>225</v>
      </c>
      <c r="D245" s="56" t="s">
        <v>223</v>
      </c>
      <c r="E245" s="56"/>
      <c r="F245" s="56"/>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7" customHeight="1" x14ac:dyDescent="0.2">
      <c r="A246" s="3"/>
      <c r="B246" s="116"/>
      <c r="C246" s="645"/>
      <c r="D246" s="56" t="s">
        <v>462</v>
      </c>
      <c r="E246" s="56"/>
      <c r="F246" s="56"/>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7" customHeight="1" x14ac:dyDescent="0.2">
      <c r="A247" s="3"/>
      <c r="B247" s="116"/>
      <c r="C247" s="78" t="s">
        <v>226</v>
      </c>
      <c r="D247" s="56" t="s">
        <v>405</v>
      </c>
      <c r="E247" s="56"/>
      <c r="F247" s="56"/>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7" customHeight="1" x14ac:dyDescent="0.2">
      <c r="A248" s="3"/>
      <c r="B248" s="116"/>
      <c r="C248" s="78" t="s">
        <v>227</v>
      </c>
      <c r="D248" s="545" t="s">
        <v>441</v>
      </c>
      <c r="E248" s="173"/>
      <c r="F248" s="173"/>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7" customHeight="1" x14ac:dyDescent="0.2">
      <c r="A249" s="3"/>
      <c r="B249" s="116"/>
      <c r="C249" s="627" t="s">
        <v>228</v>
      </c>
      <c r="D249" s="56" t="s">
        <v>125</v>
      </c>
      <c r="E249" s="56"/>
      <c r="F249" s="56"/>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7" customHeight="1" x14ac:dyDescent="0.2">
      <c r="A250" s="3"/>
      <c r="B250" s="116"/>
      <c r="C250" s="627"/>
      <c r="D250" s="56" t="s">
        <v>431</v>
      </c>
      <c r="E250" s="56"/>
      <c r="F250" s="56"/>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7" customHeight="1" x14ac:dyDescent="0.2">
      <c r="A251" s="3"/>
      <c r="B251" s="116"/>
      <c r="C251" s="628" t="s">
        <v>229</v>
      </c>
      <c r="D251" s="240" t="s">
        <v>434</v>
      </c>
      <c r="E251" s="56"/>
      <c r="F251" s="56"/>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7" customHeight="1" x14ac:dyDescent="0.2">
      <c r="A252" s="3"/>
      <c r="B252" s="116"/>
      <c r="C252" s="628"/>
      <c r="D252" s="240" t="s">
        <v>435</v>
      </c>
      <c r="E252" s="56"/>
      <c r="F252" s="56"/>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7" customHeight="1" x14ac:dyDescent="0.2">
      <c r="A253" s="3"/>
      <c r="B253" s="116"/>
      <c r="C253" s="78" t="s">
        <v>230</v>
      </c>
      <c r="D253" s="240" t="s">
        <v>426</v>
      </c>
      <c r="E253" s="56"/>
      <c r="F253" s="56"/>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7" customHeight="1" x14ac:dyDescent="0.2">
      <c r="A254" s="3"/>
      <c r="B254" s="116"/>
      <c r="C254" s="78"/>
      <c r="D254" s="240" t="s">
        <v>292</v>
      </c>
      <c r="E254" s="56"/>
      <c r="F254" s="56"/>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7" customHeight="1" x14ac:dyDescent="0.2">
      <c r="A255" s="3"/>
      <c r="B255" s="116"/>
      <c r="C255" s="78" t="s">
        <v>232</v>
      </c>
      <c r="D255" s="56" t="s">
        <v>133</v>
      </c>
      <c r="E255" s="56"/>
      <c r="F255" s="56"/>
      <c r="G255" s="11"/>
      <c r="H255" s="11"/>
      <c r="I255" s="11"/>
      <c r="J255" s="11"/>
      <c r="K255" s="11"/>
      <c r="L255" s="11"/>
      <c r="M255" s="11"/>
      <c r="N255" s="11"/>
      <c r="O255" s="11"/>
      <c r="P255" s="11"/>
      <c r="Q255" s="11"/>
      <c r="R255" s="11"/>
      <c r="S255" s="11"/>
      <c r="T255" s="11"/>
      <c r="U255" s="15"/>
      <c r="V255" s="15"/>
      <c r="W255" s="15"/>
      <c r="X255" s="15"/>
      <c r="Y255" s="15"/>
      <c r="Z255" s="15"/>
      <c r="AA255" s="15"/>
      <c r="AB255" s="4"/>
    </row>
    <row r="256" spans="1:28" s="4" customFormat="1" ht="14.7" customHeight="1" x14ac:dyDescent="0.2">
      <c r="A256" s="3"/>
      <c r="B256" s="117"/>
      <c r="C256" s="11"/>
      <c r="D256" s="35"/>
      <c r="E256" s="35"/>
      <c r="F256" s="35"/>
      <c r="G256" s="11"/>
      <c r="H256" s="11"/>
      <c r="I256" s="11"/>
      <c r="J256" s="11"/>
      <c r="K256" s="11"/>
      <c r="L256" s="11"/>
      <c r="M256" s="11"/>
      <c r="N256" s="11"/>
      <c r="O256" s="11"/>
      <c r="P256" s="11"/>
      <c r="Q256" s="11"/>
      <c r="R256" s="11"/>
      <c r="S256" s="11"/>
      <c r="T256" s="11"/>
      <c r="U256" s="15"/>
      <c r="V256" s="15"/>
      <c r="W256" s="15"/>
      <c r="X256" s="15"/>
      <c r="Y256" s="15"/>
      <c r="Z256" s="15"/>
      <c r="AA256" s="15"/>
    </row>
    <row r="257" spans="1:28" s="4" customFormat="1" ht="4.2" customHeight="1" thickBot="1" x14ac:dyDescent="0.25">
      <c r="A257" s="3"/>
      <c r="B257" s="90"/>
      <c r="C257" s="82"/>
      <c r="D257" s="81"/>
      <c r="E257" s="81"/>
      <c r="F257" s="81"/>
      <c r="G257" s="82"/>
      <c r="H257" s="82"/>
      <c r="I257" s="82"/>
      <c r="J257" s="82"/>
      <c r="K257" s="82"/>
      <c r="L257" s="82"/>
      <c r="M257" s="82"/>
      <c r="N257" s="82"/>
      <c r="O257" s="82"/>
      <c r="P257" s="82"/>
      <c r="Q257" s="82"/>
      <c r="R257" s="82"/>
      <c r="S257" s="82"/>
      <c r="T257" s="82"/>
      <c r="U257" s="80"/>
      <c r="V257" s="80"/>
      <c r="W257" s="80"/>
      <c r="X257" s="80"/>
      <c r="Y257" s="80"/>
      <c r="Z257" s="80"/>
      <c r="AA257" s="80"/>
    </row>
    <row r="258" spans="1:28" s="4" customFormat="1" ht="3" customHeight="1" x14ac:dyDescent="0.2">
      <c r="A258" s="3"/>
      <c r="B258" s="3"/>
      <c r="C258" s="3"/>
      <c r="D258" s="9"/>
      <c r="E258" s="9"/>
      <c r="F258" s="9"/>
      <c r="G258" s="3"/>
      <c r="H258" s="3"/>
      <c r="I258" s="3"/>
      <c r="J258" s="3"/>
      <c r="K258" s="3"/>
      <c r="L258" s="3"/>
      <c r="M258" s="3"/>
      <c r="N258" s="3"/>
      <c r="O258" s="3"/>
      <c r="P258" s="3"/>
      <c r="Q258" s="3"/>
      <c r="R258" s="3"/>
      <c r="S258" s="3"/>
      <c r="T258" s="3"/>
      <c r="U258" s="9"/>
      <c r="V258" s="9"/>
      <c r="W258" s="9"/>
      <c r="X258" s="9"/>
      <c r="Y258" s="9"/>
      <c r="Z258" s="9"/>
      <c r="AA258" s="9"/>
      <c r="AB258" s="14"/>
    </row>
    <row r="259" spans="1:28" s="14" customFormat="1" ht="14.7" customHeight="1" x14ac:dyDescent="0.2">
      <c r="A259" s="3"/>
      <c r="B259" s="3"/>
      <c r="C259" s="3"/>
      <c r="D259" s="9"/>
      <c r="E259" s="9"/>
      <c r="F259" s="9"/>
      <c r="G259" s="60"/>
      <c r="H259" s="3"/>
      <c r="I259" s="3"/>
      <c r="J259" s="3"/>
      <c r="K259" s="3"/>
      <c r="L259" s="3"/>
      <c r="M259" s="3"/>
      <c r="N259" s="3"/>
      <c r="O259" s="3"/>
      <c r="P259" s="3"/>
      <c r="Q259" s="3"/>
      <c r="R259" s="3"/>
      <c r="S259" s="3"/>
      <c r="T259" s="3"/>
      <c r="U259" s="9"/>
      <c r="V259" s="9"/>
      <c r="W259" s="9"/>
      <c r="X259" s="9"/>
      <c r="Y259" s="9"/>
      <c r="Z259" s="9"/>
      <c r="AA259" s="9"/>
      <c r="AB259" s="4"/>
    </row>
    <row r="260" spans="1:28" s="4" customFormat="1" ht="14.7" customHeight="1" x14ac:dyDescent="0.2">
      <c r="A260" s="58"/>
      <c r="B260" s="3"/>
      <c r="C260" s="274" t="s">
        <v>82</v>
      </c>
      <c r="D260" s="9"/>
      <c r="E260" s="9"/>
      <c r="F260" s="9"/>
      <c r="G260" s="60"/>
      <c r="H260" s="3"/>
      <c r="I260" s="3"/>
      <c r="J260" s="3"/>
      <c r="K260" s="3"/>
      <c r="L260" s="3"/>
      <c r="M260" s="3"/>
      <c r="N260" s="3"/>
      <c r="O260" s="3"/>
      <c r="P260" s="3"/>
      <c r="Q260" s="3"/>
      <c r="R260" s="3"/>
      <c r="S260" s="3"/>
      <c r="T260" s="3"/>
      <c r="U260" s="9"/>
      <c r="V260" s="9"/>
      <c r="W260" s="9"/>
      <c r="X260" s="9"/>
      <c r="Y260" s="9"/>
      <c r="Z260" s="9"/>
      <c r="AA260" s="9"/>
      <c r="AB260" s="5"/>
    </row>
    <row r="261" spans="1:28" ht="14.7" customHeight="1" thickBot="1" x14ac:dyDescent="0.25">
      <c r="A261" s="3"/>
      <c r="B261" s="61" t="s">
        <v>108</v>
      </c>
      <c r="C261" s="58"/>
      <c r="D261" s="9"/>
      <c r="E261" s="9"/>
      <c r="F261" s="9"/>
      <c r="G261" s="62"/>
      <c r="H261" s="58"/>
      <c r="I261" s="58"/>
      <c r="J261" s="58"/>
      <c r="K261" s="58"/>
      <c r="L261" s="58"/>
      <c r="M261" s="58"/>
      <c r="N261" s="58"/>
      <c r="O261" s="58"/>
      <c r="P261" s="58"/>
      <c r="Q261" s="58"/>
      <c r="R261" s="58"/>
      <c r="S261" s="58"/>
      <c r="T261" s="58"/>
      <c r="U261" s="9"/>
      <c r="V261" s="9"/>
      <c r="W261" s="9"/>
      <c r="X261" s="9"/>
      <c r="Y261" s="9"/>
      <c r="Z261" s="9"/>
      <c r="AA261" s="9"/>
    </row>
    <row r="262" spans="1:28" ht="4.2" customHeight="1" x14ac:dyDescent="0.2">
      <c r="A262" s="3"/>
      <c r="B262" s="164"/>
      <c r="C262" s="170"/>
      <c r="D262" s="169"/>
      <c r="E262" s="169"/>
      <c r="F262" s="169"/>
      <c r="G262" s="171"/>
      <c r="H262" s="169"/>
      <c r="I262" s="169"/>
      <c r="J262" s="169"/>
      <c r="K262" s="169"/>
      <c r="L262" s="169"/>
      <c r="M262" s="169"/>
      <c r="N262" s="169"/>
      <c r="O262" s="169"/>
      <c r="P262" s="169"/>
      <c r="Q262" s="169"/>
      <c r="R262" s="169"/>
      <c r="S262" s="169"/>
      <c r="T262" s="169"/>
      <c r="U262" s="169"/>
      <c r="V262" s="169"/>
      <c r="W262" s="169"/>
      <c r="X262" s="169"/>
      <c r="Y262" s="169"/>
      <c r="Z262" s="169"/>
      <c r="AA262" s="169"/>
    </row>
    <row r="263" spans="1:28" ht="14.7" customHeight="1" x14ac:dyDescent="0.2">
      <c r="A263" s="3"/>
      <c r="B263" s="165"/>
      <c r="C263" s="172" t="s">
        <v>238</v>
      </c>
      <c r="D263" s="56" t="str">
        <f xml:space="preserve"> ""&amp;TEXT(E7,"ggge年m月d日")&amp;"付けで公告のありました下記工事の事後審査に必要な書類を提出します。"</f>
        <v>令和4年9月20日付けで公告のありました下記工事の事後審査に必要な書類を提出します。</v>
      </c>
      <c r="E263" s="56"/>
      <c r="F263" s="56"/>
      <c r="G263" s="35"/>
      <c r="H263" s="35"/>
      <c r="I263" s="35"/>
      <c r="J263" s="35"/>
      <c r="K263" s="35"/>
      <c r="L263" s="35"/>
      <c r="M263" s="35"/>
      <c r="N263" s="35"/>
      <c r="O263" s="35"/>
      <c r="P263" s="35"/>
      <c r="Q263" s="35"/>
      <c r="R263" s="35"/>
      <c r="S263" s="35"/>
      <c r="T263" s="35"/>
      <c r="U263" s="35"/>
      <c r="V263" s="35"/>
      <c r="W263" s="35"/>
      <c r="X263" s="35"/>
      <c r="Y263" s="35"/>
      <c r="Z263" s="35"/>
      <c r="AA263" s="35"/>
    </row>
    <row r="264" spans="1:28" ht="14.7" customHeight="1" x14ac:dyDescent="0.2">
      <c r="A264" s="3"/>
      <c r="B264" s="165"/>
      <c r="C264" s="172" t="s">
        <v>238</v>
      </c>
      <c r="D264" s="56" t="s">
        <v>81</v>
      </c>
      <c r="E264" s="56"/>
      <c r="F264" s="56"/>
      <c r="G264" s="35"/>
      <c r="H264" s="35"/>
      <c r="I264" s="35"/>
      <c r="J264" s="35"/>
      <c r="K264" s="35"/>
      <c r="L264" s="35"/>
      <c r="M264" s="35"/>
      <c r="N264" s="35"/>
      <c r="O264" s="35"/>
      <c r="P264" s="35"/>
      <c r="Q264" s="35"/>
      <c r="R264" s="35"/>
      <c r="S264" s="35"/>
      <c r="T264" s="35"/>
      <c r="U264" s="35"/>
      <c r="V264" s="35"/>
      <c r="W264" s="35"/>
      <c r="X264" s="35"/>
      <c r="Y264" s="35"/>
      <c r="Z264" s="35"/>
      <c r="AA264" s="35"/>
    </row>
    <row r="265" spans="1:28" ht="14.7" customHeight="1" x14ac:dyDescent="0.2">
      <c r="A265" s="3"/>
      <c r="B265" s="165"/>
      <c r="C265" s="172" t="s">
        <v>239</v>
      </c>
      <c r="D265" s="56" t="s">
        <v>436</v>
      </c>
      <c r="E265" s="56"/>
      <c r="F265" s="56"/>
      <c r="G265" s="35"/>
      <c r="H265" s="35"/>
      <c r="I265" s="35"/>
      <c r="J265" s="35"/>
      <c r="K265" s="35"/>
      <c r="L265" s="35"/>
      <c r="M265" s="35"/>
      <c r="N265" s="35"/>
      <c r="O265" s="35"/>
      <c r="P265" s="35"/>
      <c r="Q265" s="35"/>
      <c r="R265" s="35"/>
      <c r="S265" s="35"/>
      <c r="T265" s="35"/>
      <c r="U265" s="35"/>
      <c r="V265" s="35"/>
      <c r="W265" s="35"/>
      <c r="X265" s="35"/>
      <c r="Y265" s="35"/>
      <c r="Z265" s="35"/>
      <c r="AA265" s="35"/>
    </row>
    <row r="266" spans="1:28" ht="14.7" customHeight="1" x14ac:dyDescent="0.2">
      <c r="A266" s="3"/>
      <c r="B266" s="165"/>
      <c r="C266" s="172" t="s">
        <v>240</v>
      </c>
      <c r="D266" s="240" t="str">
        <f>"若手技術者の"&amp;E14&amp;"に関する資格取得実績"</f>
        <v>若手技術者の建築一式工事に関する資格取得実績</v>
      </c>
      <c r="E266" s="56"/>
      <c r="F266" s="56"/>
      <c r="G266" s="35"/>
      <c r="H266" s="35"/>
      <c r="I266" s="35"/>
      <c r="J266" s="35"/>
      <c r="K266" s="35"/>
      <c r="L266" s="35"/>
      <c r="M266" s="35"/>
      <c r="N266" s="35"/>
      <c r="O266" s="35"/>
      <c r="P266" s="35"/>
      <c r="Q266" s="35"/>
      <c r="R266" s="35"/>
      <c r="S266" s="35"/>
      <c r="T266" s="35"/>
      <c r="U266" s="35"/>
      <c r="V266" s="35"/>
      <c r="W266" s="35"/>
      <c r="X266" s="35"/>
      <c r="Y266" s="35"/>
      <c r="Z266" s="35"/>
      <c r="AA266" s="35"/>
    </row>
    <row r="267" spans="1:28" ht="14.7" customHeight="1" x14ac:dyDescent="0.2">
      <c r="A267" s="3"/>
      <c r="B267" s="165"/>
      <c r="C267" s="172" t="s">
        <v>241</v>
      </c>
      <c r="D267" s="56"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国、地方公共団体又は特殊法人等の発注工事における過去10年間（平成23年度から令和3年度まで）の同規模工事における主任（監理）技術者としての施工実績を記入してください。</v>
      </c>
      <c r="E267" s="56"/>
      <c r="F267" s="56"/>
      <c r="G267" s="35"/>
      <c r="H267" s="35"/>
      <c r="I267" s="35"/>
      <c r="J267" s="35"/>
      <c r="K267" s="35"/>
      <c r="L267" s="35"/>
      <c r="M267" s="35"/>
      <c r="N267" s="35"/>
      <c r="O267" s="35"/>
      <c r="P267" s="35"/>
      <c r="Q267" s="35"/>
      <c r="R267" s="35"/>
      <c r="S267" s="35"/>
      <c r="T267" s="35"/>
      <c r="U267" s="35"/>
      <c r="V267" s="35"/>
      <c r="W267" s="35"/>
      <c r="X267" s="35"/>
      <c r="Y267" s="35"/>
      <c r="Z267" s="35"/>
      <c r="AA267" s="35"/>
    </row>
    <row r="268" spans="1:28" ht="14.7" customHeight="1" x14ac:dyDescent="0.2">
      <c r="A268" s="3"/>
      <c r="B268" s="165"/>
      <c r="C268" s="172" t="s">
        <v>242</v>
      </c>
      <c r="D268" s="56" t="str">
        <f>E14&amp;"に関する本工事配置予定技術者の保有する資格"</f>
        <v>建築一式工事に関する本工事配置予定技術者の保有する資格</v>
      </c>
      <c r="E268" s="56"/>
      <c r="F268" s="56"/>
      <c r="G268" s="35"/>
      <c r="H268" s="35"/>
      <c r="I268" s="35"/>
      <c r="J268" s="35"/>
      <c r="K268" s="35"/>
      <c r="L268" s="35"/>
      <c r="M268" s="35"/>
      <c r="N268" s="35"/>
      <c r="O268" s="35"/>
      <c r="P268" s="35"/>
      <c r="Q268" s="35"/>
      <c r="R268" s="35"/>
      <c r="S268" s="35"/>
      <c r="T268" s="35"/>
      <c r="U268" s="35"/>
      <c r="V268" s="35"/>
      <c r="W268" s="35"/>
      <c r="X268" s="35"/>
      <c r="Y268" s="35"/>
      <c r="Z268" s="35"/>
      <c r="AA268" s="35"/>
    </row>
    <row r="269" spans="1:28" ht="14.7" customHeight="1" x14ac:dyDescent="0.2">
      <c r="A269" s="3"/>
      <c r="B269" s="165"/>
      <c r="C269" s="172" t="s">
        <v>67</v>
      </c>
      <c r="D269" s="57"/>
      <c r="E269" s="57"/>
      <c r="F269" s="57"/>
      <c r="G269" s="35"/>
      <c r="H269" s="35"/>
      <c r="I269" s="35"/>
      <c r="J269" s="35"/>
      <c r="K269" s="35"/>
      <c r="L269" s="35"/>
      <c r="M269" s="35"/>
      <c r="N269" s="35"/>
      <c r="O269" s="35"/>
      <c r="P269" s="35"/>
      <c r="Q269" s="35"/>
      <c r="R269" s="35"/>
      <c r="S269" s="35"/>
      <c r="T269" s="35"/>
      <c r="U269" s="35"/>
      <c r="V269" s="35"/>
      <c r="W269" s="35"/>
      <c r="X269" s="35"/>
      <c r="Y269" s="35"/>
      <c r="Z269" s="35"/>
      <c r="AA269" s="35"/>
    </row>
    <row r="270" spans="1:28" ht="14.7" customHeight="1" x14ac:dyDescent="0.2">
      <c r="A270" s="3"/>
      <c r="B270" s="165"/>
      <c r="C270" s="172" t="s">
        <v>67</v>
      </c>
      <c r="D270" s="174"/>
      <c r="E270" s="174"/>
      <c r="F270" s="174"/>
      <c r="G270" s="35"/>
      <c r="H270" s="35"/>
      <c r="I270" s="35"/>
      <c r="J270" s="35"/>
      <c r="K270" s="35"/>
      <c r="L270" s="35"/>
      <c r="M270" s="35"/>
      <c r="N270" s="35"/>
      <c r="O270" s="35"/>
      <c r="P270" s="35"/>
      <c r="Q270" s="35"/>
      <c r="R270" s="35"/>
      <c r="S270" s="35"/>
      <c r="T270" s="35"/>
      <c r="U270" s="35"/>
      <c r="V270" s="35"/>
      <c r="W270" s="35"/>
      <c r="X270" s="35"/>
      <c r="Y270" s="35"/>
      <c r="Z270" s="35"/>
      <c r="AA270" s="35"/>
      <c r="AB270" s="4"/>
    </row>
    <row r="271" spans="1:28" s="4" customFormat="1" ht="14.7" customHeight="1" x14ac:dyDescent="0.2">
      <c r="A271" s="3"/>
      <c r="B271" s="165"/>
      <c r="C271" s="172" t="s">
        <v>67</v>
      </c>
      <c r="D271" s="174"/>
      <c r="E271" s="174"/>
      <c r="F271" s="174"/>
      <c r="G271" s="35"/>
      <c r="H271" s="35"/>
      <c r="I271" s="35"/>
      <c r="J271" s="35"/>
      <c r="K271" s="35"/>
      <c r="L271" s="35"/>
      <c r="M271" s="35"/>
      <c r="N271" s="35"/>
      <c r="O271" s="35"/>
      <c r="P271" s="35"/>
      <c r="Q271" s="35"/>
      <c r="R271" s="35"/>
      <c r="S271" s="35"/>
      <c r="T271" s="35"/>
      <c r="U271" s="35"/>
      <c r="V271" s="35"/>
      <c r="W271" s="35"/>
      <c r="X271" s="35"/>
      <c r="Y271" s="35"/>
      <c r="Z271" s="35"/>
      <c r="AA271" s="35"/>
      <c r="AB271" s="5"/>
    </row>
    <row r="272" spans="1:28" ht="14.7" customHeight="1" x14ac:dyDescent="0.2">
      <c r="A272" s="3"/>
      <c r="B272" s="165"/>
      <c r="C272" s="172" t="s">
        <v>67</v>
      </c>
      <c r="D272" s="174"/>
      <c r="E272" s="174"/>
      <c r="F272" s="174"/>
      <c r="G272" s="35"/>
      <c r="H272" s="35"/>
      <c r="I272" s="35"/>
      <c r="J272" s="35"/>
      <c r="K272" s="35"/>
      <c r="L272" s="35"/>
      <c r="M272" s="35"/>
      <c r="N272" s="35"/>
      <c r="O272" s="35"/>
      <c r="P272" s="35"/>
      <c r="Q272" s="35"/>
      <c r="R272" s="35"/>
      <c r="S272" s="35"/>
      <c r="T272" s="35"/>
      <c r="U272" s="35"/>
      <c r="V272" s="35"/>
      <c r="W272" s="35"/>
      <c r="X272" s="35"/>
      <c r="Y272" s="35"/>
      <c r="Z272" s="35"/>
      <c r="AA272" s="35"/>
    </row>
    <row r="273" spans="1:27" ht="14.7" customHeight="1" x14ac:dyDescent="0.2">
      <c r="A273" s="3"/>
      <c r="B273" s="166"/>
      <c r="C273" s="172" t="s">
        <v>67</v>
      </c>
      <c r="D273" s="174"/>
      <c r="E273" s="174"/>
      <c r="F273" s="174"/>
      <c r="G273" s="35"/>
      <c r="H273" s="35"/>
      <c r="I273" s="35"/>
      <c r="J273" s="35"/>
      <c r="K273" s="35"/>
      <c r="L273" s="35"/>
      <c r="M273" s="35"/>
      <c r="N273" s="35"/>
      <c r="O273" s="35"/>
      <c r="P273" s="35"/>
      <c r="Q273" s="35"/>
      <c r="R273" s="35"/>
      <c r="S273" s="35"/>
      <c r="T273" s="35"/>
      <c r="U273" s="35"/>
      <c r="V273" s="35"/>
      <c r="W273" s="35"/>
      <c r="X273" s="35"/>
      <c r="Y273" s="35"/>
      <c r="Z273" s="35"/>
      <c r="AA273" s="35"/>
    </row>
    <row r="274" spans="1:27" ht="4.2" customHeight="1" thickBot="1" x14ac:dyDescent="0.25">
      <c r="A274" s="3"/>
      <c r="B274" s="167"/>
      <c r="C274" s="168"/>
      <c r="D274" s="13"/>
      <c r="E274" s="13"/>
      <c r="F274" s="13"/>
      <c r="G274" s="12"/>
      <c r="H274" s="12"/>
      <c r="I274" s="12"/>
      <c r="J274" s="12"/>
      <c r="K274" s="12"/>
      <c r="L274" s="12"/>
      <c r="M274" s="12"/>
      <c r="N274" s="12"/>
      <c r="O274" s="12"/>
      <c r="P274" s="12"/>
      <c r="Q274" s="12"/>
      <c r="R274" s="12"/>
      <c r="S274" s="12"/>
      <c r="T274" s="12"/>
      <c r="U274" s="12"/>
      <c r="V274" s="12"/>
      <c r="W274" s="12"/>
      <c r="X274" s="12"/>
      <c r="Y274" s="12"/>
      <c r="Z274" s="12"/>
      <c r="AA274" s="12"/>
    </row>
    <row r="275" spans="1:27" x14ac:dyDescent="0.2">
      <c r="A275" s="3"/>
      <c r="B275" s="3"/>
      <c r="C275" s="3"/>
      <c r="D275" s="9"/>
      <c r="E275" s="9"/>
      <c r="F275" s="9"/>
      <c r="G275" s="3"/>
      <c r="H275" s="3"/>
      <c r="I275" s="3"/>
      <c r="J275" s="3"/>
      <c r="K275" s="3"/>
      <c r="L275" s="3"/>
      <c r="M275" s="3"/>
      <c r="N275" s="3"/>
      <c r="O275" s="3"/>
      <c r="P275" s="3"/>
      <c r="Q275" s="3"/>
      <c r="R275" s="3"/>
      <c r="S275" s="3"/>
      <c r="T275" s="3"/>
      <c r="U275" s="9"/>
      <c r="V275" s="9"/>
      <c r="W275" s="9"/>
      <c r="X275" s="9"/>
      <c r="Y275" s="9"/>
      <c r="Z275" s="9"/>
      <c r="AA275" s="9"/>
    </row>
  </sheetData>
  <mergeCells count="191">
    <mergeCell ref="E74:M74"/>
    <mergeCell ref="E73:M73"/>
    <mergeCell ref="E72:M72"/>
    <mergeCell ref="E71:M71"/>
    <mergeCell ref="E70:M70"/>
    <mergeCell ref="E69:M69"/>
    <mergeCell ref="E68:M68"/>
    <mergeCell ref="E63:M63"/>
    <mergeCell ref="E62:M62"/>
    <mergeCell ref="E65:M65"/>
    <mergeCell ref="E64:M64"/>
    <mergeCell ref="L11:M11"/>
    <mergeCell ref="E11:F11"/>
    <mergeCell ref="G11:I11"/>
    <mergeCell ref="S15:S16"/>
    <mergeCell ref="U15:W15"/>
    <mergeCell ref="J15:M15"/>
    <mergeCell ref="E15:H15"/>
    <mergeCell ref="E16:H16"/>
    <mergeCell ref="N15:P15"/>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C249:C250"/>
    <mergeCell ref="C251:C252"/>
    <mergeCell ref="C220:C221"/>
    <mergeCell ref="G78:I78"/>
    <mergeCell ref="J78:M78"/>
    <mergeCell ref="J79:M79"/>
    <mergeCell ref="D98:V98"/>
    <mergeCell ref="N79:P79"/>
    <mergeCell ref="N78:P78"/>
    <mergeCell ref="C197:C199"/>
    <mergeCell ref="C245:C246"/>
    <mergeCell ref="D240:V240"/>
    <mergeCell ref="D102:V102"/>
    <mergeCell ref="D219:X219"/>
    <mergeCell ref="D243:V243"/>
    <mergeCell ref="D171:V171"/>
    <mergeCell ref="C166:C170"/>
    <mergeCell ref="C171:C186"/>
    <mergeCell ref="D95:V95"/>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s>
  <phoneticPr fontId="1"/>
  <dataValidations count="5">
    <dataValidation type="list" allowBlank="1" showInputMessage="1" showErrorMessage="1" sqref="L7:M7">
      <formula1>$U$7:$V$7</formula1>
    </dataValidation>
    <dataValidation type="list" allowBlank="1" showInputMessage="1" showErrorMessage="1" sqref="E27">
      <formula1>$U$27:$X$27</formula1>
    </dataValidation>
    <dataValidation type="list" allowBlank="1" showInputMessage="1" showErrorMessage="1" sqref="E14">
      <formula1>$U$14:$AA$14</formula1>
    </dataValidation>
    <dataValidation type="list" allowBlank="1" showInputMessage="1" showErrorMessage="1" sqref="I12">
      <formula1>$U$12:$V$12</formula1>
    </dataValidation>
    <dataValidation type="list" allowBlank="1" showInputMessage="1" showErrorMessage="1" sqref="E13:I13">
      <formula1>$U$13:$W$13</formula1>
    </dataValidation>
  </dataValidations>
  <printOptions horizontalCentered="1" verticalCentered="1"/>
  <pageMargins left="0.23622047244094491" right="0.23622047244094491" top="0.19685039370078741" bottom="0.15748031496062992" header="0.19685039370078741" footer="0.15748031496062992"/>
  <pageSetup paperSize="8" scale="46"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22860</xdr:colOff>
                    <xdr:row>90</xdr:row>
                    <xdr:rowOff>22860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22860</xdr:colOff>
                    <xdr:row>91</xdr:row>
                    <xdr:rowOff>22860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22860</xdr:colOff>
                    <xdr:row>93</xdr:row>
                    <xdr:rowOff>22860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22860</xdr:colOff>
                    <xdr:row>97</xdr:row>
                    <xdr:rowOff>22860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22860</xdr:colOff>
                    <xdr:row>98</xdr:row>
                    <xdr:rowOff>22860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22860</xdr:colOff>
                    <xdr:row>99</xdr:row>
                    <xdr:rowOff>22860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22860</xdr:colOff>
                    <xdr:row>100</xdr:row>
                    <xdr:rowOff>22860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22860</xdr:colOff>
                    <xdr:row>101</xdr:row>
                    <xdr:rowOff>22860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22860</xdr:colOff>
                    <xdr:row>102</xdr:row>
                    <xdr:rowOff>22860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22860</xdr:colOff>
                    <xdr:row>109</xdr:row>
                    <xdr:rowOff>22860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22860</xdr:colOff>
                    <xdr:row>110</xdr:row>
                    <xdr:rowOff>22860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22860</xdr:colOff>
                    <xdr:row>111</xdr:row>
                    <xdr:rowOff>22860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22860</xdr:colOff>
                    <xdr:row>108</xdr:row>
                    <xdr:rowOff>22860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22860</xdr:colOff>
                    <xdr:row>114</xdr:row>
                    <xdr:rowOff>22860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22860</xdr:colOff>
                    <xdr:row>115</xdr:row>
                    <xdr:rowOff>22860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22860</xdr:colOff>
                    <xdr:row>121</xdr:row>
                    <xdr:rowOff>22860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22860</xdr:colOff>
                    <xdr:row>122</xdr:row>
                    <xdr:rowOff>22860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22860</xdr:colOff>
                    <xdr:row>123</xdr:row>
                    <xdr:rowOff>22860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22860</xdr:colOff>
                    <xdr:row>124</xdr:row>
                    <xdr:rowOff>22860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22860</xdr:colOff>
                    <xdr:row>132</xdr:row>
                    <xdr:rowOff>22860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22860</xdr:colOff>
                    <xdr:row>135</xdr:row>
                    <xdr:rowOff>22860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22860</xdr:colOff>
                    <xdr:row>137</xdr:row>
                    <xdr:rowOff>22860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22860</xdr:colOff>
                    <xdr:row>138</xdr:row>
                    <xdr:rowOff>22860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22860</xdr:colOff>
                    <xdr:row>139</xdr:row>
                    <xdr:rowOff>22860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22860</xdr:colOff>
                    <xdr:row>140</xdr:row>
                    <xdr:rowOff>0</xdr:rowOff>
                  </from>
                  <to>
                    <xdr:col>1</xdr:col>
                    <xdr:colOff>152400</xdr:colOff>
                    <xdr:row>140</xdr:row>
                    <xdr:rowOff>160020</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22860</xdr:colOff>
                    <xdr:row>140</xdr:row>
                    <xdr:rowOff>22860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22860</xdr:colOff>
                    <xdr:row>133</xdr:row>
                    <xdr:rowOff>22860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22860</xdr:colOff>
                    <xdr:row>147</xdr:row>
                    <xdr:rowOff>22860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22860</xdr:colOff>
                    <xdr:row>149</xdr:row>
                    <xdr:rowOff>22860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22860</xdr:colOff>
                    <xdr:row>150</xdr:row>
                    <xdr:rowOff>22860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22860</xdr:colOff>
                    <xdr:row>151</xdr:row>
                    <xdr:rowOff>0</xdr:rowOff>
                  </from>
                  <to>
                    <xdr:col>1</xdr:col>
                    <xdr:colOff>152400</xdr:colOff>
                    <xdr:row>151</xdr:row>
                    <xdr:rowOff>160020</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22860</xdr:colOff>
                    <xdr:row>156</xdr:row>
                    <xdr:rowOff>22860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22860</xdr:colOff>
                    <xdr:row>157</xdr:row>
                    <xdr:rowOff>22860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22860</xdr:colOff>
                    <xdr:row>158</xdr:row>
                    <xdr:rowOff>22860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22860</xdr:colOff>
                    <xdr:row>154</xdr:row>
                    <xdr:rowOff>22860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22860</xdr:colOff>
                    <xdr:row>165</xdr:row>
                    <xdr:rowOff>22860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22860</xdr:colOff>
                    <xdr:row>166</xdr:row>
                    <xdr:rowOff>22860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22860</xdr:colOff>
                    <xdr:row>168</xdr:row>
                    <xdr:rowOff>22860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22860</xdr:colOff>
                    <xdr:row>169</xdr:row>
                    <xdr:rowOff>22860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22860</xdr:colOff>
                    <xdr:row>176</xdr:row>
                    <xdr:rowOff>22860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22860</xdr:colOff>
                    <xdr:row>177</xdr:row>
                    <xdr:rowOff>22860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22860</xdr:colOff>
                    <xdr:row>178</xdr:row>
                    <xdr:rowOff>22860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22860</xdr:colOff>
                    <xdr:row>179</xdr:row>
                    <xdr:rowOff>22860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22860</xdr:colOff>
                    <xdr:row>191</xdr:row>
                    <xdr:rowOff>22860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22860</xdr:colOff>
                    <xdr:row>193</xdr:row>
                    <xdr:rowOff>22860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22860</xdr:colOff>
                    <xdr:row>194</xdr:row>
                    <xdr:rowOff>22860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22860</xdr:colOff>
                    <xdr:row>195</xdr:row>
                    <xdr:rowOff>22860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22860</xdr:colOff>
                    <xdr:row>196</xdr:row>
                    <xdr:rowOff>22860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22860</xdr:colOff>
                    <xdr:row>197</xdr:row>
                    <xdr:rowOff>22860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22860</xdr:colOff>
                    <xdr:row>198</xdr:row>
                    <xdr:rowOff>22860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22860</xdr:colOff>
                    <xdr:row>207</xdr:row>
                    <xdr:rowOff>22860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22860</xdr:colOff>
                    <xdr:row>211</xdr:row>
                    <xdr:rowOff>22860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22860</xdr:colOff>
                    <xdr:row>215</xdr:row>
                    <xdr:rowOff>22860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22860</xdr:colOff>
                    <xdr:row>216</xdr:row>
                    <xdr:rowOff>22860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22860</xdr:colOff>
                    <xdr:row>217</xdr:row>
                    <xdr:rowOff>22860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22860</xdr:colOff>
                    <xdr:row>218</xdr:row>
                    <xdr:rowOff>22860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22860</xdr:colOff>
                    <xdr:row>219</xdr:row>
                    <xdr:rowOff>22860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22860</xdr:colOff>
                    <xdr:row>220</xdr:row>
                    <xdr:rowOff>22860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22860</xdr:colOff>
                    <xdr:row>221</xdr:row>
                    <xdr:rowOff>22860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22860</xdr:colOff>
                    <xdr:row>222</xdr:row>
                    <xdr:rowOff>22860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22860</xdr:colOff>
                    <xdr:row>224</xdr:row>
                    <xdr:rowOff>22860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22860</xdr:colOff>
                    <xdr:row>239</xdr:row>
                    <xdr:rowOff>22860</xdr:rowOff>
                  </from>
                  <to>
                    <xdr:col>1</xdr:col>
                    <xdr:colOff>152400</xdr:colOff>
                    <xdr:row>241</xdr:row>
                    <xdr:rowOff>7620</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22860</xdr:colOff>
                    <xdr:row>243</xdr:row>
                    <xdr:rowOff>22860</xdr:rowOff>
                  </from>
                  <to>
                    <xdr:col>1</xdr:col>
                    <xdr:colOff>152400</xdr:colOff>
                    <xdr:row>244</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22860</xdr:colOff>
                    <xdr:row>244</xdr:row>
                    <xdr:rowOff>22860</xdr:rowOff>
                  </from>
                  <to>
                    <xdr:col>1</xdr:col>
                    <xdr:colOff>152400</xdr:colOff>
                    <xdr:row>245</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22860</xdr:colOff>
                    <xdr:row>245</xdr:row>
                    <xdr:rowOff>22860</xdr:rowOff>
                  </from>
                  <to>
                    <xdr:col>1</xdr:col>
                    <xdr:colOff>152400</xdr:colOff>
                    <xdr:row>246</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22860</xdr:colOff>
                    <xdr:row>246</xdr:row>
                    <xdr:rowOff>22860</xdr:rowOff>
                  </from>
                  <to>
                    <xdr:col>1</xdr:col>
                    <xdr:colOff>152400</xdr:colOff>
                    <xdr:row>247</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22860</xdr:colOff>
                    <xdr:row>248</xdr:row>
                    <xdr:rowOff>22860</xdr:rowOff>
                  </from>
                  <to>
                    <xdr:col>1</xdr:col>
                    <xdr:colOff>152400</xdr:colOff>
                    <xdr:row>249</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22860</xdr:colOff>
                    <xdr:row>249</xdr:row>
                    <xdr:rowOff>22860</xdr:rowOff>
                  </from>
                  <to>
                    <xdr:col>1</xdr:col>
                    <xdr:colOff>152400</xdr:colOff>
                    <xdr:row>250</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22860</xdr:colOff>
                    <xdr:row>250</xdr:row>
                    <xdr:rowOff>22860</xdr:rowOff>
                  </from>
                  <to>
                    <xdr:col>1</xdr:col>
                    <xdr:colOff>152400</xdr:colOff>
                    <xdr:row>251</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22860</xdr:colOff>
                    <xdr:row>251</xdr:row>
                    <xdr:rowOff>22860</xdr:rowOff>
                  </from>
                  <to>
                    <xdr:col>1</xdr:col>
                    <xdr:colOff>152400</xdr:colOff>
                    <xdr:row>252</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22860</xdr:colOff>
                    <xdr:row>252</xdr:row>
                    <xdr:rowOff>22860</xdr:rowOff>
                  </from>
                  <to>
                    <xdr:col>1</xdr:col>
                    <xdr:colOff>152400</xdr:colOff>
                    <xdr:row>253</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22860</xdr:colOff>
                    <xdr:row>254</xdr:row>
                    <xdr:rowOff>22860</xdr:rowOff>
                  </from>
                  <to>
                    <xdr:col>1</xdr:col>
                    <xdr:colOff>152400</xdr:colOff>
                    <xdr:row>255</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22860</xdr:colOff>
                    <xdr:row>89</xdr:row>
                    <xdr:rowOff>22860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22860</xdr:colOff>
                    <xdr:row>88</xdr:row>
                    <xdr:rowOff>7620</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22860</xdr:colOff>
                    <xdr:row>130</xdr:row>
                    <xdr:rowOff>22860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22860</xdr:colOff>
                    <xdr:row>131</xdr:row>
                    <xdr:rowOff>22860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22860</xdr:colOff>
                    <xdr:row>204</xdr:row>
                    <xdr:rowOff>22860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22860</xdr:colOff>
                    <xdr:row>205</xdr:row>
                    <xdr:rowOff>22860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22860</xdr:colOff>
                    <xdr:row>206</xdr:row>
                    <xdr:rowOff>22860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22860</xdr:colOff>
                    <xdr:row>264</xdr:row>
                    <xdr:rowOff>22860</xdr:rowOff>
                  </from>
                  <to>
                    <xdr:col>1</xdr:col>
                    <xdr:colOff>152400</xdr:colOff>
                    <xdr:row>265</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22860</xdr:colOff>
                    <xdr:row>265</xdr:row>
                    <xdr:rowOff>22860</xdr:rowOff>
                  </from>
                  <to>
                    <xdr:col>1</xdr:col>
                    <xdr:colOff>152400</xdr:colOff>
                    <xdr:row>266</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22860</xdr:colOff>
                    <xdr:row>266</xdr:row>
                    <xdr:rowOff>22860</xdr:rowOff>
                  </from>
                  <to>
                    <xdr:col>1</xdr:col>
                    <xdr:colOff>152400</xdr:colOff>
                    <xdr:row>267</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22860</xdr:colOff>
                    <xdr:row>267</xdr:row>
                    <xdr:rowOff>22860</xdr:rowOff>
                  </from>
                  <to>
                    <xdr:col>1</xdr:col>
                    <xdr:colOff>152400</xdr:colOff>
                    <xdr:row>268</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22860</xdr:colOff>
                    <xdr:row>268</xdr:row>
                    <xdr:rowOff>22860</xdr:rowOff>
                  </from>
                  <to>
                    <xdr:col>1</xdr:col>
                    <xdr:colOff>152400</xdr:colOff>
                    <xdr:row>269</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22860</xdr:colOff>
                    <xdr:row>269</xdr:row>
                    <xdr:rowOff>22860</xdr:rowOff>
                  </from>
                  <to>
                    <xdr:col>1</xdr:col>
                    <xdr:colOff>152400</xdr:colOff>
                    <xdr:row>270</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22860</xdr:colOff>
                    <xdr:row>270</xdr:row>
                    <xdr:rowOff>22860</xdr:rowOff>
                  </from>
                  <to>
                    <xdr:col>1</xdr:col>
                    <xdr:colOff>152400</xdr:colOff>
                    <xdr:row>271</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22860</xdr:colOff>
                    <xdr:row>271</xdr:row>
                    <xdr:rowOff>22860</xdr:rowOff>
                  </from>
                  <to>
                    <xdr:col>1</xdr:col>
                    <xdr:colOff>152400</xdr:colOff>
                    <xdr:row>272</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22860</xdr:colOff>
                    <xdr:row>272</xdr:row>
                    <xdr:rowOff>22860</xdr:rowOff>
                  </from>
                  <to>
                    <xdr:col>1</xdr:col>
                    <xdr:colOff>152400</xdr:colOff>
                    <xdr:row>273</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22860</xdr:colOff>
                    <xdr:row>263</xdr:row>
                    <xdr:rowOff>22860</xdr:rowOff>
                  </from>
                  <to>
                    <xdr:col>1</xdr:col>
                    <xdr:colOff>152400</xdr:colOff>
                    <xdr:row>264</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22860</xdr:colOff>
                    <xdr:row>262</xdr:row>
                    <xdr:rowOff>22860</xdr:rowOff>
                  </from>
                  <to>
                    <xdr:col>1</xdr:col>
                    <xdr:colOff>152400</xdr:colOff>
                    <xdr:row>263</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22860</xdr:colOff>
                    <xdr:row>159</xdr:row>
                    <xdr:rowOff>22860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22860</xdr:colOff>
                    <xdr:row>255</xdr:row>
                    <xdr:rowOff>22860</xdr:rowOff>
                  </from>
                  <to>
                    <xdr:col>1</xdr:col>
                    <xdr:colOff>152400</xdr:colOff>
                    <xdr:row>256</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22860</xdr:colOff>
                    <xdr:row>134</xdr:row>
                    <xdr:rowOff>22860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22860</xdr:colOff>
                    <xdr:row>212</xdr:row>
                    <xdr:rowOff>22860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22860</xdr:colOff>
                    <xdr:row>141</xdr:row>
                    <xdr:rowOff>22860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22860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22860</xdr:colOff>
                    <xdr:row>223</xdr:row>
                    <xdr:rowOff>22860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22860</xdr:colOff>
                    <xdr:row>247</xdr:row>
                    <xdr:rowOff>22860</xdr:rowOff>
                  </from>
                  <to>
                    <xdr:col>1</xdr:col>
                    <xdr:colOff>152400</xdr:colOff>
                    <xdr:row>248</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22860</xdr:colOff>
                    <xdr:row>152</xdr:row>
                    <xdr:rowOff>22860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22860</xdr:colOff>
                    <xdr:row>180</xdr:row>
                    <xdr:rowOff>22860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22860</xdr:colOff>
                    <xdr:row>181</xdr:row>
                    <xdr:rowOff>22860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22860</xdr:colOff>
                    <xdr:row>151</xdr:row>
                    <xdr:rowOff>22860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22860</xdr:colOff>
                    <xdr:row>136</xdr:row>
                    <xdr:rowOff>22860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22860</xdr:colOff>
                    <xdr:row>253</xdr:row>
                    <xdr:rowOff>22860</xdr:rowOff>
                  </from>
                  <to>
                    <xdr:col>1</xdr:col>
                    <xdr:colOff>182880</xdr:colOff>
                    <xdr:row>254</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22860</xdr:colOff>
                    <xdr:row>253</xdr:row>
                    <xdr:rowOff>22860</xdr:rowOff>
                  </from>
                  <to>
                    <xdr:col>1</xdr:col>
                    <xdr:colOff>182880</xdr:colOff>
                    <xdr:row>254</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22860</xdr:colOff>
                    <xdr:row>242</xdr:row>
                    <xdr:rowOff>22860</xdr:rowOff>
                  </from>
                  <to>
                    <xdr:col>1</xdr:col>
                    <xdr:colOff>152400</xdr:colOff>
                    <xdr:row>243</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22860</xdr:colOff>
                    <xdr:row>171</xdr:row>
                    <xdr:rowOff>22860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22860</xdr:colOff>
                    <xdr:row>112</xdr:row>
                    <xdr:rowOff>22860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22860</xdr:colOff>
                    <xdr:row>113</xdr:row>
                    <xdr:rowOff>22860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22860</xdr:colOff>
                    <xdr:row>192</xdr:row>
                    <xdr:rowOff>22860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22860</xdr:colOff>
                    <xdr:row>208</xdr:row>
                    <xdr:rowOff>22860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22860</xdr:colOff>
                    <xdr:row>209</xdr:row>
                    <xdr:rowOff>22860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22860</xdr:colOff>
                    <xdr:row>210</xdr:row>
                    <xdr:rowOff>22860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22860</xdr:colOff>
                    <xdr:row>153</xdr:row>
                    <xdr:rowOff>22860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22860</xdr:colOff>
                    <xdr:row>155</xdr:row>
                    <xdr:rowOff>22860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22860</xdr:colOff>
                    <xdr:row>213</xdr:row>
                    <xdr:rowOff>22860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22860</xdr:colOff>
                    <xdr:row>214</xdr:row>
                    <xdr:rowOff>22860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22860</xdr:colOff>
                    <xdr:row>92</xdr:row>
                    <xdr:rowOff>7620</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22860</xdr:colOff>
                    <xdr:row>94</xdr:row>
                    <xdr:rowOff>22860</xdr:rowOff>
                  </from>
                  <to>
                    <xdr:col>1</xdr:col>
                    <xdr:colOff>152400</xdr:colOff>
                    <xdr:row>94</xdr:row>
                    <xdr:rowOff>182880</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22860</xdr:colOff>
                    <xdr:row>94</xdr:row>
                    <xdr:rowOff>7620</xdr:rowOff>
                  </from>
                  <to>
                    <xdr:col>1</xdr:col>
                    <xdr:colOff>152400</xdr:colOff>
                    <xdr:row>94</xdr:row>
                    <xdr:rowOff>182880</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22860</xdr:colOff>
                    <xdr:row>95</xdr:row>
                    <xdr:rowOff>7620</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22860</xdr:colOff>
                    <xdr:row>96</xdr:row>
                    <xdr:rowOff>7620</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22860</xdr:colOff>
                    <xdr:row>242</xdr:row>
                    <xdr:rowOff>0</xdr:rowOff>
                  </from>
                  <to>
                    <xdr:col>1</xdr:col>
                    <xdr:colOff>182880</xdr:colOff>
                    <xdr:row>242</xdr:row>
                    <xdr:rowOff>160020</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22860</xdr:colOff>
                    <xdr:row>242</xdr:row>
                    <xdr:rowOff>0</xdr:rowOff>
                  </from>
                  <to>
                    <xdr:col>1</xdr:col>
                    <xdr:colOff>182880</xdr:colOff>
                    <xdr:row>242</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N186"/>
  <sheetViews>
    <sheetView view="pageBreakPreview" topLeftCell="A149" zoomScale="115" zoomScaleNormal="100" zoomScaleSheetLayoutView="115" workbookViewId="0">
      <selection activeCell="B20" sqref="B20:E20"/>
    </sheetView>
  </sheetViews>
  <sheetFormatPr defaultColWidth="8.69921875" defaultRowHeight="13.2" x14ac:dyDescent="0.2"/>
  <cols>
    <col min="1" max="1" width="5.69921875" style="158" customWidth="1"/>
    <col min="2" max="2" width="10.69921875" style="158" customWidth="1"/>
    <col min="3" max="3" width="3.69921875" style="158" customWidth="1"/>
    <col min="4" max="8" width="9.19921875" style="158" customWidth="1"/>
    <col min="9" max="10" width="7.69921875" style="158" customWidth="1"/>
    <col min="11" max="12" width="8.69921875" style="518"/>
    <col min="13" max="16384" width="8.69921875" style="158"/>
  </cols>
  <sheetData>
    <row r="1" spans="1:14" ht="27" customHeight="1" x14ac:dyDescent="0.2">
      <c r="A1" s="468" t="s">
        <v>322</v>
      </c>
      <c r="B1" s="271"/>
      <c r="C1" s="271"/>
      <c r="D1" s="271"/>
      <c r="E1" s="271"/>
      <c r="F1" s="271"/>
      <c r="G1" s="271"/>
      <c r="H1" s="271"/>
      <c r="I1" s="271"/>
      <c r="J1" s="271"/>
      <c r="K1" s="516"/>
      <c r="L1" s="516"/>
      <c r="M1" s="270"/>
      <c r="N1" s="270"/>
    </row>
    <row r="2" spans="1:14" s="161" customFormat="1" ht="13.5" customHeight="1" x14ac:dyDescent="0.2">
      <c r="A2" s="838" t="s">
        <v>6</v>
      </c>
      <c r="B2" s="838"/>
      <c r="C2" s="838"/>
      <c r="D2" s="838"/>
      <c r="E2" s="838"/>
      <c r="F2" s="838"/>
      <c r="G2" s="838"/>
      <c r="H2" s="838"/>
      <c r="I2" s="838"/>
      <c r="J2" s="838"/>
      <c r="K2" s="540">
        <v>11</v>
      </c>
      <c r="L2" s="517"/>
    </row>
    <row r="3" spans="1:14" s="161" customFormat="1" x14ac:dyDescent="0.2">
      <c r="A3" s="838"/>
      <c r="B3" s="838"/>
      <c r="C3" s="838"/>
      <c r="D3" s="838"/>
      <c r="E3" s="838"/>
      <c r="F3" s="838"/>
      <c r="G3" s="838"/>
      <c r="H3" s="838"/>
      <c r="I3" s="838"/>
      <c r="J3" s="838"/>
      <c r="K3" s="540">
        <v>11</v>
      </c>
      <c r="L3" s="517"/>
    </row>
    <row r="4" spans="1:14" s="161" customFormat="1" ht="15.6" x14ac:dyDescent="0.2">
      <c r="A4" s="208"/>
      <c r="B4" s="208"/>
      <c r="C4" s="208"/>
      <c r="D4" s="208"/>
      <c r="E4" s="208"/>
      <c r="F4" s="208"/>
      <c r="G4" s="208"/>
      <c r="H4" s="208"/>
      <c r="I4" s="208"/>
      <c r="J4" s="208"/>
      <c r="K4" s="542">
        <v>13</v>
      </c>
      <c r="L4" s="517"/>
    </row>
    <row r="5" spans="1:14" s="161" customFormat="1" ht="15" customHeight="1" x14ac:dyDescent="0.2">
      <c r="A5" s="839" t="str">
        <f>"　"&amp;入力シート!D89</f>
        <v>　安城市の作野公民館外部保全工事に係る公告に基づく条件付き一般競争入札等については、関係法令に定めるもののほか、この別記によるものとする。</v>
      </c>
      <c r="B5" s="839"/>
      <c r="C5" s="839"/>
      <c r="D5" s="839"/>
      <c r="E5" s="839"/>
      <c r="F5" s="839"/>
      <c r="G5" s="839"/>
      <c r="H5" s="839"/>
      <c r="I5" s="839"/>
      <c r="J5" s="839"/>
      <c r="K5" s="542">
        <v>13</v>
      </c>
      <c r="L5" s="517"/>
    </row>
    <row r="6" spans="1:14" s="161" customFormat="1" ht="15.6" x14ac:dyDescent="0.2">
      <c r="A6" s="839"/>
      <c r="B6" s="839"/>
      <c r="C6" s="839"/>
      <c r="D6" s="839"/>
      <c r="E6" s="839"/>
      <c r="F6" s="839"/>
      <c r="G6" s="839"/>
      <c r="H6" s="839"/>
      <c r="I6" s="839"/>
      <c r="J6" s="839"/>
      <c r="K6" s="542">
        <v>13</v>
      </c>
      <c r="L6" s="517"/>
    </row>
    <row r="7" spans="1:14" s="161" customFormat="1" x14ac:dyDescent="0.2">
      <c r="A7" s="208"/>
      <c r="B7" s="208"/>
      <c r="C7" s="208"/>
      <c r="D7" s="208"/>
      <c r="E7" s="208"/>
      <c r="F7" s="208"/>
      <c r="G7" s="208"/>
      <c r="H7" s="208"/>
      <c r="I7" s="208"/>
      <c r="J7" s="208"/>
      <c r="K7" s="540">
        <v>11</v>
      </c>
      <c r="L7" s="517"/>
    </row>
    <row r="8" spans="1:14" s="161" customFormat="1" ht="15.6" x14ac:dyDescent="0.2">
      <c r="A8" s="209" t="s">
        <v>8</v>
      </c>
      <c r="B8" s="209"/>
      <c r="C8" s="209"/>
      <c r="D8" s="840"/>
      <c r="E8" s="840"/>
      <c r="F8" s="840"/>
      <c r="G8" s="840"/>
      <c r="H8" s="840"/>
      <c r="I8" s="840"/>
      <c r="J8" s="840"/>
      <c r="K8" s="542">
        <v>13</v>
      </c>
      <c r="L8" s="517"/>
    </row>
    <row r="9" spans="1:14" s="161" customFormat="1" ht="15.6" x14ac:dyDescent="0.2">
      <c r="A9" s="528">
        <v>1</v>
      </c>
      <c r="B9" s="529" t="s">
        <v>1</v>
      </c>
      <c r="C9" s="209"/>
      <c r="D9" s="840">
        <f>入力シート!E8</f>
        <v>2022108361</v>
      </c>
      <c r="E9" s="840"/>
      <c r="F9" s="840"/>
      <c r="G9" s="840"/>
      <c r="H9" s="840"/>
      <c r="I9" s="840"/>
      <c r="J9" s="840"/>
      <c r="K9" s="542">
        <v>13</v>
      </c>
      <c r="L9" s="517"/>
    </row>
    <row r="10" spans="1:14" s="161" customFormat="1" ht="15.6" x14ac:dyDescent="0.2">
      <c r="A10" s="528">
        <v>2</v>
      </c>
      <c r="B10" s="529" t="s">
        <v>2</v>
      </c>
      <c r="C10" s="209"/>
      <c r="D10" s="840" t="str">
        <f>入力シート!E9</f>
        <v>作野公民館外部保全工事</v>
      </c>
      <c r="E10" s="840"/>
      <c r="F10" s="840"/>
      <c r="G10" s="840"/>
      <c r="H10" s="840"/>
      <c r="I10" s="840"/>
      <c r="J10" s="840"/>
      <c r="K10" s="542">
        <v>13</v>
      </c>
      <c r="L10" s="517"/>
    </row>
    <row r="11" spans="1:14" s="161" customFormat="1" ht="15.6" x14ac:dyDescent="0.2">
      <c r="A11" s="528">
        <v>3</v>
      </c>
      <c r="B11" s="529" t="s">
        <v>3</v>
      </c>
      <c r="C11" s="209"/>
      <c r="D11" s="840" t="str">
        <f>入力シート!E10</f>
        <v>作野公民館</v>
      </c>
      <c r="E11" s="840"/>
      <c r="F11" s="840"/>
      <c r="G11" s="840"/>
      <c r="H11" s="840"/>
      <c r="I11" s="840"/>
      <c r="J11" s="840"/>
      <c r="K11" s="542">
        <v>13</v>
      </c>
      <c r="L11" s="517"/>
    </row>
    <row r="12" spans="1:14" s="161" customFormat="1" ht="15.6" x14ac:dyDescent="0.2">
      <c r="A12" s="528">
        <v>4</v>
      </c>
      <c r="B12" s="529" t="s">
        <v>4</v>
      </c>
      <c r="C12" s="209"/>
      <c r="D12" s="840" t="str">
        <f>入力シート!D90</f>
        <v>安城市篠目町地内</v>
      </c>
      <c r="E12" s="840"/>
      <c r="F12" s="840"/>
      <c r="G12" s="530"/>
      <c r="H12" s="530"/>
      <c r="I12" s="530"/>
      <c r="J12" s="530"/>
      <c r="K12" s="542">
        <v>13</v>
      </c>
      <c r="L12" s="517"/>
    </row>
    <row r="13" spans="1:14" s="161" customFormat="1" ht="15.6" x14ac:dyDescent="0.2">
      <c r="A13" s="528">
        <v>5</v>
      </c>
      <c r="B13" s="529" t="s">
        <v>9</v>
      </c>
      <c r="C13" s="209"/>
      <c r="D13" s="840" t="str">
        <f>IF(入力シート!$I$12=入力シート!$U$12,入力シート!$D$91,入力シート!E12&amp;"日間")</f>
        <v>契約締結日の翌日から令和5年3月7日(火)まで</v>
      </c>
      <c r="E13" s="840"/>
      <c r="F13" s="840"/>
      <c r="G13" s="840"/>
      <c r="H13" s="840"/>
      <c r="I13" s="840"/>
      <c r="J13" s="840"/>
      <c r="K13" s="542">
        <v>13</v>
      </c>
      <c r="L13" s="517"/>
    </row>
    <row r="14" spans="1:14" s="161" customFormat="1" ht="15.6" x14ac:dyDescent="0.2">
      <c r="A14" s="528">
        <v>6</v>
      </c>
      <c r="B14" s="839" t="str">
        <f>入力シート!D92</f>
        <v>本工事は、価格と価格以外の要素を総合的に評価して落札者を決定する総合評価競争入札（施工体制確認型）の適用工事である。</v>
      </c>
      <c r="C14" s="839"/>
      <c r="D14" s="839"/>
      <c r="E14" s="839"/>
      <c r="F14" s="839"/>
      <c r="G14" s="839"/>
      <c r="H14" s="839"/>
      <c r="I14" s="839"/>
      <c r="J14" s="839"/>
      <c r="K14" s="542">
        <v>13</v>
      </c>
      <c r="L14" s="517"/>
    </row>
    <row r="15" spans="1:14" s="161" customFormat="1" ht="15.6" x14ac:dyDescent="0.2">
      <c r="A15" s="209"/>
      <c r="B15" s="839"/>
      <c r="C15" s="839"/>
      <c r="D15" s="839"/>
      <c r="E15" s="839"/>
      <c r="F15" s="839"/>
      <c r="G15" s="839"/>
      <c r="H15" s="839"/>
      <c r="I15" s="839"/>
      <c r="J15" s="839"/>
      <c r="K15" s="542">
        <v>13</v>
      </c>
      <c r="L15" s="517"/>
    </row>
    <row r="16" spans="1:14" s="161" customFormat="1" x14ac:dyDescent="0.2">
      <c r="A16" s="208"/>
      <c r="B16" s="208"/>
      <c r="C16" s="208"/>
      <c r="D16" s="208"/>
      <c r="E16" s="208"/>
      <c r="F16" s="212"/>
      <c r="G16" s="208"/>
      <c r="H16" s="208"/>
      <c r="I16" s="208"/>
      <c r="J16" s="208"/>
      <c r="K16" s="540">
        <v>11</v>
      </c>
      <c r="L16" s="517"/>
    </row>
    <row r="17" spans="1:12" s="161" customFormat="1" ht="15.6" x14ac:dyDescent="0.2">
      <c r="A17" s="208" t="s">
        <v>0</v>
      </c>
      <c r="B17" s="208"/>
      <c r="C17" s="208"/>
      <c r="D17" s="208"/>
      <c r="E17" s="208"/>
      <c r="F17" s="208"/>
      <c r="G17" s="208"/>
      <c r="H17" s="208"/>
      <c r="I17" s="208"/>
      <c r="J17" s="208"/>
      <c r="K17" s="542">
        <v>13</v>
      </c>
      <c r="L17" s="517"/>
    </row>
    <row r="18" spans="1:12" s="161" customFormat="1" ht="15.6" x14ac:dyDescent="0.2">
      <c r="A18" s="208" t="s">
        <v>419</v>
      </c>
      <c r="B18" s="208"/>
      <c r="C18" s="208"/>
      <c r="D18" s="208"/>
      <c r="E18" s="208"/>
      <c r="F18" s="208"/>
      <c r="G18" s="208"/>
      <c r="H18" s="208"/>
      <c r="I18" s="208"/>
      <c r="J18" s="208"/>
      <c r="K18" s="542">
        <v>13</v>
      </c>
      <c r="L18" s="517"/>
    </row>
    <row r="19" spans="1:12" s="526" customFormat="1" ht="16.2" x14ac:dyDescent="0.45">
      <c r="A19" s="212"/>
      <c r="B19" s="212" t="str">
        <f>入力シート!D93</f>
        <v>同工種工事とは、建設業法別表第1に掲げる工事の種類で建築一式工事とする。</v>
      </c>
      <c r="C19" s="212"/>
      <c r="D19" s="212"/>
      <c r="E19" s="212"/>
      <c r="F19" s="212"/>
      <c r="G19" s="212"/>
      <c r="H19" s="212"/>
      <c r="I19" s="212"/>
      <c r="J19" s="212"/>
      <c r="K19" s="536">
        <v>14</v>
      </c>
    </row>
    <row r="20" spans="1:12" s="159" customFormat="1" ht="57.6" x14ac:dyDescent="0.45">
      <c r="A20" s="527"/>
      <c r="B20" s="813"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評価点６０点未満の工事は施工実績として認めない。（減点項目を除く）</v>
      </c>
      <c r="C20" s="654"/>
      <c r="D20" s="654"/>
      <c r="E20" s="654"/>
      <c r="F20" s="654"/>
      <c r="G20" s="654"/>
      <c r="H20" s="654"/>
      <c r="I20" s="654"/>
      <c r="J20" s="654"/>
      <c r="K20" s="543" t="s">
        <v>438</v>
      </c>
    </row>
    <row r="21" spans="1:12" s="161" customFormat="1" ht="22.8" x14ac:dyDescent="0.2">
      <c r="A21" s="210">
        <v>1</v>
      </c>
      <c r="B21" s="547" t="s">
        <v>533</v>
      </c>
      <c r="C21" s="547"/>
      <c r="D21" s="547"/>
      <c r="E21" s="547"/>
      <c r="F21" s="547"/>
      <c r="G21" s="208"/>
      <c r="H21" s="208"/>
      <c r="I21" s="208"/>
      <c r="J21" s="208"/>
      <c r="K21" s="390" t="s">
        <v>509</v>
      </c>
      <c r="L21" s="517"/>
    </row>
    <row r="22" spans="1:12" ht="18" customHeight="1" x14ac:dyDescent="0.45">
      <c r="A22" s="820" t="s">
        <v>10</v>
      </c>
      <c r="B22" s="821"/>
      <c r="C22" s="821"/>
      <c r="D22" s="821"/>
      <c r="E22" s="821"/>
      <c r="F22" s="822"/>
      <c r="G22" s="820" t="s">
        <v>11</v>
      </c>
      <c r="H22" s="842"/>
      <c r="I22" s="160" t="s">
        <v>12</v>
      </c>
      <c r="J22" s="160" t="s">
        <v>13</v>
      </c>
      <c r="K22" s="537">
        <v>15</v>
      </c>
    </row>
    <row r="23" spans="1:12" ht="18" customHeight="1" x14ac:dyDescent="0.2">
      <c r="A23" s="831" t="str">
        <f>"安城市発注の同工種工事の"&amp;入力シート!E17&amp;"における「安城市優良施工業者」　※１"</f>
        <v>安城市発注の同工種工事の前年度（令和3年度）における「安城市優良施工業者」　※１</v>
      </c>
      <c r="B23" s="831"/>
      <c r="C23" s="831"/>
      <c r="D23" s="831"/>
      <c r="E23" s="831"/>
      <c r="F23" s="831"/>
      <c r="G23" s="827" t="s">
        <v>358</v>
      </c>
      <c r="H23" s="828"/>
      <c r="I23" s="307">
        <v>1</v>
      </c>
      <c r="J23" s="841">
        <v>1</v>
      </c>
      <c r="K23" s="537">
        <v>15</v>
      </c>
    </row>
    <row r="24" spans="1:12" ht="18" x14ac:dyDescent="0.2">
      <c r="A24" s="831"/>
      <c r="B24" s="831"/>
      <c r="C24" s="831"/>
      <c r="D24" s="831"/>
      <c r="E24" s="831"/>
      <c r="F24" s="831"/>
      <c r="G24" s="825" t="s">
        <v>71</v>
      </c>
      <c r="H24" s="826"/>
      <c r="I24" s="308">
        <v>0</v>
      </c>
      <c r="J24" s="841"/>
      <c r="K24" s="537">
        <v>15</v>
      </c>
    </row>
    <row r="25" spans="1:12" ht="23.4" x14ac:dyDescent="0.2">
      <c r="A25" s="867" t="s">
        <v>432</v>
      </c>
      <c r="B25" s="868"/>
      <c r="C25" s="869"/>
      <c r="D25" s="860" t="str">
        <f>"　前年度から過去3年間（"&amp;入力シート!E18&amp;"）の評定点が60点未満の評価実績"</f>
        <v>　前年度から過去3年間（令和元年度から令和3年度まで）の評定点が60点未満の評価実績</v>
      </c>
      <c r="E25" s="861"/>
      <c r="F25" s="862"/>
      <c r="G25" s="827" t="s">
        <v>420</v>
      </c>
      <c r="H25" s="828"/>
      <c r="I25" s="309">
        <v>1</v>
      </c>
      <c r="J25" s="833">
        <v>0</v>
      </c>
      <c r="K25" s="538">
        <v>20</v>
      </c>
    </row>
    <row r="26" spans="1:12" ht="23.4" x14ac:dyDescent="0.2">
      <c r="A26" s="870"/>
      <c r="B26" s="871"/>
      <c r="C26" s="872"/>
      <c r="D26" s="863"/>
      <c r="E26" s="864"/>
      <c r="F26" s="865"/>
      <c r="G26" s="825" t="s">
        <v>71</v>
      </c>
      <c r="H26" s="826"/>
      <c r="I26" s="310">
        <v>0</v>
      </c>
      <c r="J26" s="834"/>
      <c r="K26" s="538">
        <v>20</v>
      </c>
    </row>
    <row r="27" spans="1:12" ht="15" hidden="1" customHeight="1" x14ac:dyDescent="0.2">
      <c r="A27" s="829" t="s">
        <v>459</v>
      </c>
      <c r="B27" s="830"/>
      <c r="C27" s="830"/>
      <c r="D27" s="829" t="s">
        <v>521</v>
      </c>
      <c r="E27" s="830"/>
      <c r="F27" s="830"/>
      <c r="G27" s="852" t="s">
        <v>504</v>
      </c>
      <c r="H27" s="854"/>
      <c r="I27" s="311">
        <v>3</v>
      </c>
      <c r="J27" s="855">
        <v>3</v>
      </c>
      <c r="K27" s="544" t="s">
        <v>460</v>
      </c>
    </row>
    <row r="28" spans="1:12" ht="15" hidden="1" customHeight="1" x14ac:dyDescent="0.2">
      <c r="A28" s="829"/>
      <c r="B28" s="830"/>
      <c r="C28" s="830"/>
      <c r="D28" s="829"/>
      <c r="E28" s="830"/>
      <c r="F28" s="830"/>
      <c r="G28" s="843" t="s">
        <v>505</v>
      </c>
      <c r="H28" s="844"/>
      <c r="I28" s="568">
        <v>2.5</v>
      </c>
      <c r="J28" s="876"/>
      <c r="K28" s="544" t="s">
        <v>460</v>
      </c>
    </row>
    <row r="29" spans="1:12" ht="15" hidden="1" customHeight="1" x14ac:dyDescent="0.2">
      <c r="A29" s="829"/>
      <c r="B29" s="830"/>
      <c r="C29" s="830"/>
      <c r="D29" s="829"/>
      <c r="E29" s="830"/>
      <c r="F29" s="830"/>
      <c r="G29" s="843" t="s">
        <v>506</v>
      </c>
      <c r="H29" s="844"/>
      <c r="I29" s="568">
        <v>2</v>
      </c>
      <c r="J29" s="876"/>
      <c r="K29" s="544" t="s">
        <v>460</v>
      </c>
    </row>
    <row r="30" spans="1:12" ht="15" hidden="1" customHeight="1" x14ac:dyDescent="0.2">
      <c r="A30" s="829"/>
      <c r="B30" s="830"/>
      <c r="C30" s="830"/>
      <c r="D30" s="829"/>
      <c r="E30" s="830"/>
      <c r="F30" s="830"/>
      <c r="G30" s="843" t="s">
        <v>507</v>
      </c>
      <c r="H30" s="844"/>
      <c r="I30" s="568">
        <v>1.5</v>
      </c>
      <c r="J30" s="876"/>
      <c r="K30" s="544" t="s">
        <v>460</v>
      </c>
    </row>
    <row r="31" spans="1:12" ht="15" hidden="1" customHeight="1" x14ac:dyDescent="0.2">
      <c r="A31" s="829"/>
      <c r="B31" s="830"/>
      <c r="C31" s="830"/>
      <c r="D31" s="829"/>
      <c r="E31" s="830"/>
      <c r="F31" s="830"/>
      <c r="G31" s="843" t="s">
        <v>508</v>
      </c>
      <c r="H31" s="844"/>
      <c r="I31" s="568">
        <v>1</v>
      </c>
      <c r="J31" s="876"/>
      <c r="K31" s="544" t="s">
        <v>460</v>
      </c>
    </row>
    <row r="32" spans="1:12" ht="15" hidden="1" customHeight="1" x14ac:dyDescent="0.2">
      <c r="A32" s="830"/>
      <c r="B32" s="830"/>
      <c r="C32" s="830"/>
      <c r="D32" s="830"/>
      <c r="E32" s="830"/>
      <c r="F32" s="830"/>
      <c r="G32" s="857" t="s">
        <v>71</v>
      </c>
      <c r="H32" s="859"/>
      <c r="I32" s="312">
        <v>0</v>
      </c>
      <c r="J32" s="856"/>
      <c r="K32" s="544" t="s">
        <v>460</v>
      </c>
    </row>
    <row r="33" spans="1:11" ht="15" customHeight="1" x14ac:dyDescent="0.2">
      <c r="A33" s="831" t="s">
        <v>417</v>
      </c>
      <c r="B33" s="835"/>
      <c r="C33" s="835"/>
      <c r="D33" s="831" t="s">
        <v>534</v>
      </c>
      <c r="E33" s="832"/>
      <c r="F33" s="832"/>
      <c r="G33" s="836" t="s">
        <v>139</v>
      </c>
      <c r="H33" s="837"/>
      <c r="I33" s="411">
        <v>1</v>
      </c>
      <c r="J33" s="877">
        <v>1</v>
      </c>
      <c r="K33" s="542">
        <v>13</v>
      </c>
    </row>
    <row r="34" spans="1:11" ht="15.6" x14ac:dyDescent="0.2">
      <c r="A34" s="835"/>
      <c r="B34" s="835"/>
      <c r="C34" s="835"/>
      <c r="D34" s="832"/>
      <c r="E34" s="832"/>
      <c r="F34" s="832"/>
      <c r="G34" s="880" t="s">
        <v>140</v>
      </c>
      <c r="H34" s="881"/>
      <c r="I34" s="412">
        <v>0.5</v>
      </c>
      <c r="J34" s="877"/>
      <c r="K34" s="542">
        <v>13</v>
      </c>
    </row>
    <row r="35" spans="1:11" ht="15.6" x14ac:dyDescent="0.2">
      <c r="A35" s="835"/>
      <c r="B35" s="835"/>
      <c r="C35" s="835"/>
      <c r="D35" s="832"/>
      <c r="E35" s="832"/>
      <c r="F35" s="832"/>
      <c r="G35" s="873" t="s">
        <v>356</v>
      </c>
      <c r="H35" s="874"/>
      <c r="I35" s="413">
        <v>0</v>
      </c>
      <c r="J35" s="877"/>
      <c r="K35" s="542">
        <v>13</v>
      </c>
    </row>
    <row r="36" spans="1:11" ht="18" x14ac:dyDescent="0.2">
      <c r="A36" s="866" t="s">
        <v>418</v>
      </c>
      <c r="B36" s="835"/>
      <c r="C36" s="835"/>
      <c r="D36" s="831" t="s">
        <v>535</v>
      </c>
      <c r="E36" s="832"/>
      <c r="F36" s="832"/>
      <c r="G36" s="827" t="s">
        <v>17</v>
      </c>
      <c r="H36" s="828"/>
      <c r="I36" s="304">
        <v>1</v>
      </c>
      <c r="J36" s="878">
        <v>1</v>
      </c>
      <c r="K36" s="537">
        <v>15</v>
      </c>
    </row>
    <row r="37" spans="1:11" ht="18" x14ac:dyDescent="0.2">
      <c r="A37" s="835"/>
      <c r="B37" s="835"/>
      <c r="C37" s="835"/>
      <c r="D37" s="832"/>
      <c r="E37" s="832"/>
      <c r="F37" s="832"/>
      <c r="G37" s="825" t="s">
        <v>71</v>
      </c>
      <c r="H37" s="826"/>
      <c r="I37" s="306">
        <v>0</v>
      </c>
      <c r="J37" s="879"/>
      <c r="K37" s="537">
        <v>15</v>
      </c>
    </row>
    <row r="38" spans="1:11" ht="18" x14ac:dyDescent="0.2">
      <c r="A38" s="831" t="s">
        <v>421</v>
      </c>
      <c r="B38" s="835"/>
      <c r="C38" s="835"/>
      <c r="D38" s="831" t="s">
        <v>536</v>
      </c>
      <c r="E38" s="832"/>
      <c r="F38" s="832"/>
      <c r="G38" s="836" t="s">
        <v>293</v>
      </c>
      <c r="H38" s="837"/>
      <c r="I38" s="411">
        <v>1</v>
      </c>
      <c r="J38" s="877">
        <v>1</v>
      </c>
      <c r="K38" s="537">
        <v>15</v>
      </c>
    </row>
    <row r="39" spans="1:11" ht="18" x14ac:dyDescent="0.2">
      <c r="A39" s="835"/>
      <c r="B39" s="835"/>
      <c r="C39" s="835"/>
      <c r="D39" s="832"/>
      <c r="E39" s="832"/>
      <c r="F39" s="832"/>
      <c r="G39" s="880" t="s">
        <v>294</v>
      </c>
      <c r="H39" s="881"/>
      <c r="I39" s="412">
        <v>0.5</v>
      </c>
      <c r="J39" s="877"/>
      <c r="K39" s="537">
        <v>15</v>
      </c>
    </row>
    <row r="40" spans="1:11" ht="18" x14ac:dyDescent="0.2">
      <c r="A40" s="835"/>
      <c r="B40" s="835"/>
      <c r="C40" s="835"/>
      <c r="D40" s="832"/>
      <c r="E40" s="832"/>
      <c r="F40" s="832"/>
      <c r="G40" s="873" t="s">
        <v>19</v>
      </c>
      <c r="H40" s="874"/>
      <c r="I40" s="413">
        <v>0</v>
      </c>
      <c r="J40" s="877"/>
      <c r="K40" s="537">
        <v>15</v>
      </c>
    </row>
    <row r="41" spans="1:11" ht="16.2" x14ac:dyDescent="0.2">
      <c r="A41" s="875" t="s">
        <v>20</v>
      </c>
      <c r="B41" s="875"/>
      <c r="C41" s="208"/>
      <c r="D41" s="208"/>
      <c r="E41" s="208"/>
      <c r="F41" s="208"/>
      <c r="G41" s="208"/>
      <c r="H41" s="208"/>
      <c r="I41" s="208"/>
      <c r="J41" s="208"/>
      <c r="K41" s="536">
        <v>14</v>
      </c>
    </row>
    <row r="42" spans="1:11" ht="16.2" x14ac:dyDescent="0.2">
      <c r="A42" s="190">
        <v>1</v>
      </c>
      <c r="B42" s="823" t="s">
        <v>527</v>
      </c>
      <c r="C42" s="824"/>
      <c r="D42" s="824"/>
      <c r="E42" s="824"/>
      <c r="F42" s="824"/>
      <c r="G42" s="824"/>
      <c r="H42" s="824"/>
      <c r="I42" s="824"/>
      <c r="J42" s="824"/>
      <c r="K42" s="536">
        <v>14</v>
      </c>
    </row>
    <row r="43" spans="1:11" ht="16.2" x14ac:dyDescent="0.2">
      <c r="A43" s="190"/>
      <c r="B43" s="824"/>
      <c r="C43" s="824"/>
      <c r="D43" s="824"/>
      <c r="E43" s="824"/>
      <c r="F43" s="824"/>
      <c r="G43" s="824"/>
      <c r="H43" s="824"/>
      <c r="I43" s="824"/>
      <c r="J43" s="824"/>
      <c r="K43" s="536">
        <v>14</v>
      </c>
    </row>
    <row r="44" spans="1:11" ht="17.25" customHeight="1" x14ac:dyDescent="0.2">
      <c r="A44" s="190"/>
      <c r="B44" s="824"/>
      <c r="C44" s="824"/>
      <c r="D44" s="824"/>
      <c r="E44" s="824"/>
      <c r="F44" s="824"/>
      <c r="G44" s="824"/>
      <c r="H44" s="824"/>
      <c r="I44" s="824"/>
      <c r="J44" s="824"/>
      <c r="K44" s="536">
        <v>14</v>
      </c>
    </row>
    <row r="45" spans="1:11" ht="17.25" customHeight="1" x14ac:dyDescent="0.2">
      <c r="A45" s="190"/>
      <c r="B45" s="567"/>
      <c r="C45" s="567"/>
      <c r="D45" s="567"/>
      <c r="E45" s="567"/>
      <c r="F45" s="567"/>
      <c r="G45" s="567"/>
      <c r="H45" s="567"/>
      <c r="I45" s="567"/>
      <c r="J45" s="567"/>
      <c r="K45" s="536"/>
    </row>
    <row r="46" spans="1:11" ht="17.25" hidden="1" customHeight="1" x14ac:dyDescent="0.2">
      <c r="A46" s="175">
        <v>2</v>
      </c>
      <c r="B46" s="808" t="s">
        <v>517</v>
      </c>
      <c r="C46" s="808"/>
      <c r="D46" s="808"/>
      <c r="E46" s="808"/>
      <c r="F46" s="808"/>
      <c r="G46" s="808"/>
      <c r="H46" s="808"/>
      <c r="I46" s="808"/>
      <c r="J46" s="808"/>
      <c r="K46" s="544" t="s">
        <v>460</v>
      </c>
    </row>
    <row r="47" spans="1:11" ht="17.25" hidden="1" customHeight="1" x14ac:dyDescent="0.2">
      <c r="A47" s="175"/>
      <c r="B47" s="808"/>
      <c r="C47" s="808"/>
      <c r="D47" s="808"/>
      <c r="E47" s="808"/>
      <c r="F47" s="808"/>
      <c r="G47" s="808"/>
      <c r="H47" s="808"/>
      <c r="I47" s="808"/>
      <c r="J47" s="808"/>
      <c r="K47" s="544" t="s">
        <v>460</v>
      </c>
    </row>
    <row r="48" spans="1:11" ht="17.25" hidden="1" customHeight="1" x14ac:dyDescent="0.2">
      <c r="A48" s="175"/>
      <c r="B48" s="809"/>
      <c r="C48" s="809"/>
      <c r="D48" s="809"/>
      <c r="E48" s="809"/>
      <c r="F48" s="809"/>
      <c r="G48" s="809"/>
      <c r="H48" s="809"/>
      <c r="I48" s="809"/>
      <c r="J48" s="809"/>
      <c r="K48" s="544" t="s">
        <v>460</v>
      </c>
    </row>
    <row r="49" spans="1:11" ht="16.2" x14ac:dyDescent="0.2">
      <c r="A49" s="569">
        <v>2</v>
      </c>
      <c r="B49" s="823" t="s">
        <v>456</v>
      </c>
      <c r="C49" s="823"/>
      <c r="D49" s="823"/>
      <c r="E49" s="823"/>
      <c r="F49" s="823"/>
      <c r="G49" s="823"/>
      <c r="H49" s="823"/>
      <c r="I49" s="823"/>
      <c r="J49" s="823"/>
      <c r="K49" s="536">
        <v>14</v>
      </c>
    </row>
    <row r="50" spans="1:11" ht="16.2" x14ac:dyDescent="0.2">
      <c r="A50" s="569"/>
      <c r="B50" s="823"/>
      <c r="C50" s="823"/>
      <c r="D50" s="823"/>
      <c r="E50" s="823"/>
      <c r="F50" s="823"/>
      <c r="G50" s="823"/>
      <c r="H50" s="823"/>
      <c r="I50" s="823"/>
      <c r="J50" s="823"/>
      <c r="K50" s="536">
        <v>14</v>
      </c>
    </row>
    <row r="51" spans="1:11" ht="16.2" x14ac:dyDescent="0.2">
      <c r="A51" s="569"/>
      <c r="B51" s="823"/>
      <c r="C51" s="823"/>
      <c r="D51" s="823"/>
      <c r="E51" s="823"/>
      <c r="F51" s="823"/>
      <c r="G51" s="823"/>
      <c r="H51" s="823"/>
      <c r="I51" s="823"/>
      <c r="J51" s="823"/>
      <c r="K51" s="536">
        <v>14</v>
      </c>
    </row>
    <row r="52" spans="1:11" ht="16.2" x14ac:dyDescent="0.2">
      <c r="A52" s="569"/>
      <c r="B52" s="823"/>
      <c r="C52" s="823"/>
      <c r="D52" s="823"/>
      <c r="E52" s="823"/>
      <c r="F52" s="823"/>
      <c r="G52" s="823"/>
      <c r="H52" s="823"/>
      <c r="I52" s="823"/>
      <c r="J52" s="823"/>
      <c r="K52" s="536">
        <v>14</v>
      </c>
    </row>
    <row r="53" spans="1:11" ht="16.2" x14ac:dyDescent="0.2">
      <c r="A53" s="569">
        <v>3</v>
      </c>
      <c r="B53" s="839" t="s">
        <v>455</v>
      </c>
      <c r="C53" s="839"/>
      <c r="D53" s="839"/>
      <c r="E53" s="839"/>
      <c r="F53" s="839"/>
      <c r="G53" s="839"/>
      <c r="H53" s="839"/>
      <c r="I53" s="839"/>
      <c r="J53" s="839"/>
      <c r="K53" s="536">
        <v>14</v>
      </c>
    </row>
    <row r="54" spans="1:11" ht="16.2" x14ac:dyDescent="0.2">
      <c r="A54" s="569"/>
      <c r="B54" s="839"/>
      <c r="C54" s="839"/>
      <c r="D54" s="839"/>
      <c r="E54" s="839"/>
      <c r="F54" s="839"/>
      <c r="G54" s="839"/>
      <c r="H54" s="839"/>
      <c r="I54" s="839"/>
      <c r="J54" s="839"/>
      <c r="K54" s="536">
        <v>14</v>
      </c>
    </row>
    <row r="55" spans="1:11" ht="16.2" x14ac:dyDescent="0.2">
      <c r="A55" s="569"/>
      <c r="B55" s="839"/>
      <c r="C55" s="839"/>
      <c r="D55" s="839"/>
      <c r="E55" s="839"/>
      <c r="F55" s="839"/>
      <c r="G55" s="839"/>
      <c r="H55" s="839"/>
      <c r="I55" s="839"/>
      <c r="J55" s="839"/>
      <c r="K55" s="536">
        <v>14</v>
      </c>
    </row>
    <row r="56" spans="1:11" ht="16.2" x14ac:dyDescent="0.2">
      <c r="A56" s="569"/>
      <c r="B56" s="839"/>
      <c r="C56" s="839"/>
      <c r="D56" s="839"/>
      <c r="E56" s="839"/>
      <c r="F56" s="839"/>
      <c r="G56" s="839"/>
      <c r="H56" s="839"/>
      <c r="I56" s="839"/>
      <c r="J56" s="839"/>
      <c r="K56" s="536">
        <v>14</v>
      </c>
    </row>
    <row r="57" spans="1:11" ht="16.2" x14ac:dyDescent="0.2">
      <c r="A57" s="569">
        <v>4</v>
      </c>
      <c r="B57" s="811" t="s">
        <v>425</v>
      </c>
      <c r="C57" s="812"/>
      <c r="D57" s="812"/>
      <c r="E57" s="812"/>
      <c r="F57" s="812"/>
      <c r="G57" s="812"/>
      <c r="H57" s="812"/>
      <c r="I57" s="812"/>
      <c r="J57" s="812"/>
      <c r="K57" s="536">
        <v>14</v>
      </c>
    </row>
    <row r="58" spans="1:11" ht="16.2" x14ac:dyDescent="0.2">
      <c r="A58" s="190"/>
      <c r="B58" s="812"/>
      <c r="C58" s="812"/>
      <c r="D58" s="812"/>
      <c r="E58" s="812"/>
      <c r="F58" s="812"/>
      <c r="G58" s="812"/>
      <c r="H58" s="812"/>
      <c r="I58" s="812"/>
      <c r="J58" s="812"/>
      <c r="K58" s="536">
        <v>14</v>
      </c>
    </row>
    <row r="59" spans="1:11" ht="16.2" x14ac:dyDescent="0.2">
      <c r="A59" s="190"/>
      <c r="B59" s="812"/>
      <c r="C59" s="812"/>
      <c r="D59" s="812"/>
      <c r="E59" s="812"/>
      <c r="F59" s="812"/>
      <c r="G59" s="812"/>
      <c r="H59" s="812"/>
      <c r="I59" s="812"/>
      <c r="J59" s="812"/>
      <c r="K59" s="536">
        <v>14</v>
      </c>
    </row>
    <row r="60" spans="1:11" ht="16.2" x14ac:dyDescent="0.2">
      <c r="A60" s="190"/>
      <c r="B60" s="812"/>
      <c r="C60" s="812"/>
      <c r="D60" s="812"/>
      <c r="E60" s="812"/>
      <c r="F60" s="812"/>
      <c r="G60" s="812"/>
      <c r="H60" s="812"/>
      <c r="I60" s="812"/>
      <c r="J60" s="812"/>
      <c r="K60" s="536">
        <v>14</v>
      </c>
    </row>
    <row r="61" spans="1:11" ht="16.2" x14ac:dyDescent="0.2">
      <c r="A61" s="190"/>
      <c r="B61" s="812"/>
      <c r="C61" s="812"/>
      <c r="D61" s="812"/>
      <c r="E61" s="812"/>
      <c r="F61" s="812"/>
      <c r="G61" s="812"/>
      <c r="H61" s="812"/>
      <c r="I61" s="812"/>
      <c r="J61" s="812"/>
      <c r="K61" s="536">
        <v>14</v>
      </c>
    </row>
    <row r="62" spans="1:11" ht="16.2" x14ac:dyDescent="0.2">
      <c r="B62" s="513"/>
      <c r="C62" s="513"/>
      <c r="D62" s="513"/>
      <c r="E62" s="513"/>
      <c r="F62" s="513"/>
      <c r="G62" s="513"/>
      <c r="H62" s="513"/>
      <c r="I62" s="513"/>
      <c r="J62" s="513"/>
      <c r="K62" s="536">
        <v>14</v>
      </c>
    </row>
    <row r="63" spans="1:11" ht="17.25" customHeight="1" x14ac:dyDescent="0.2">
      <c r="A63" s="210">
        <v>2</v>
      </c>
      <c r="B63" s="547" t="s">
        <v>546</v>
      </c>
      <c r="C63" s="547"/>
      <c r="D63" s="547"/>
      <c r="E63" s="547"/>
      <c r="F63" s="547"/>
      <c r="G63" s="208"/>
      <c r="H63" s="208"/>
      <c r="I63" s="208"/>
      <c r="J63" s="208"/>
      <c r="K63" s="390" t="s">
        <v>444</v>
      </c>
    </row>
    <row r="64" spans="1:11" ht="17.25" customHeight="1" x14ac:dyDescent="0.2">
      <c r="A64" s="845" t="s">
        <v>10</v>
      </c>
      <c r="B64" s="845"/>
      <c r="C64" s="845"/>
      <c r="D64" s="845"/>
      <c r="E64" s="845"/>
      <c r="F64" s="845" t="s">
        <v>11</v>
      </c>
      <c r="G64" s="845"/>
      <c r="H64" s="845"/>
      <c r="I64" s="160" t="s">
        <v>12</v>
      </c>
      <c r="J64" s="160" t="s">
        <v>13</v>
      </c>
    </row>
    <row r="65" spans="1:12" ht="17.25" hidden="1" customHeight="1" x14ac:dyDescent="0.2">
      <c r="A65" s="846" t="s">
        <v>524</v>
      </c>
      <c r="B65" s="847"/>
      <c r="C65" s="847"/>
      <c r="D65" s="847"/>
      <c r="E65" s="848"/>
      <c r="F65" s="852" t="s">
        <v>370</v>
      </c>
      <c r="G65" s="853"/>
      <c r="H65" s="854"/>
      <c r="I65" s="311">
        <v>1</v>
      </c>
      <c r="J65" s="855">
        <f>I65</f>
        <v>1</v>
      </c>
      <c r="K65" s="390" t="s">
        <v>285</v>
      </c>
    </row>
    <row r="66" spans="1:12" ht="17.25" hidden="1" customHeight="1" x14ac:dyDescent="0.2">
      <c r="A66" s="849"/>
      <c r="B66" s="850"/>
      <c r="C66" s="850"/>
      <c r="D66" s="850"/>
      <c r="E66" s="851"/>
      <c r="F66" s="857" t="s">
        <v>71</v>
      </c>
      <c r="G66" s="858"/>
      <c r="H66" s="859"/>
      <c r="I66" s="312">
        <v>0</v>
      </c>
      <c r="J66" s="856"/>
      <c r="K66" s="390" t="s">
        <v>285</v>
      </c>
    </row>
    <row r="67" spans="1:12" ht="17.25" hidden="1" customHeight="1" x14ac:dyDescent="0.2">
      <c r="A67" s="846" t="s">
        <v>525</v>
      </c>
      <c r="B67" s="847"/>
      <c r="C67" s="847"/>
      <c r="D67" s="847"/>
      <c r="E67" s="848"/>
      <c r="F67" s="852" t="s">
        <v>18</v>
      </c>
      <c r="G67" s="853"/>
      <c r="H67" s="854"/>
      <c r="I67" s="311">
        <v>1</v>
      </c>
      <c r="J67" s="855">
        <f>I67</f>
        <v>1</v>
      </c>
      <c r="K67" s="390" t="s">
        <v>285</v>
      </c>
    </row>
    <row r="68" spans="1:12" ht="17.25" hidden="1" customHeight="1" x14ac:dyDescent="0.2">
      <c r="A68" s="849"/>
      <c r="B68" s="850"/>
      <c r="C68" s="850"/>
      <c r="D68" s="850"/>
      <c r="E68" s="851"/>
      <c r="F68" s="857" t="s">
        <v>19</v>
      </c>
      <c r="G68" s="858"/>
      <c r="H68" s="859"/>
      <c r="I68" s="312">
        <v>0</v>
      </c>
      <c r="J68" s="856"/>
      <c r="K68" s="390" t="s">
        <v>285</v>
      </c>
    </row>
    <row r="69" spans="1:12" ht="17.25" customHeight="1" x14ac:dyDescent="0.2">
      <c r="A69" s="921" t="s">
        <v>537</v>
      </c>
      <c r="B69" s="922"/>
      <c r="C69" s="922"/>
      <c r="D69" s="922"/>
      <c r="E69" s="923"/>
      <c r="F69" s="882" t="s">
        <v>377</v>
      </c>
      <c r="G69" s="930"/>
      <c r="H69" s="931"/>
      <c r="I69" s="417">
        <v>2</v>
      </c>
      <c r="J69" s="919">
        <f>I69</f>
        <v>2</v>
      </c>
    </row>
    <row r="70" spans="1:12" ht="17.25" customHeight="1" x14ac:dyDescent="0.2">
      <c r="A70" s="924"/>
      <c r="B70" s="925"/>
      <c r="C70" s="925"/>
      <c r="D70" s="925"/>
      <c r="E70" s="926"/>
      <c r="F70" s="885" t="s">
        <v>378</v>
      </c>
      <c r="G70" s="932"/>
      <c r="H70" s="933"/>
      <c r="I70" s="571">
        <v>1</v>
      </c>
      <c r="J70" s="919"/>
    </row>
    <row r="71" spans="1:12" ht="17.25" customHeight="1" x14ac:dyDescent="0.2">
      <c r="A71" s="927"/>
      <c r="B71" s="928"/>
      <c r="C71" s="928"/>
      <c r="D71" s="928"/>
      <c r="E71" s="929"/>
      <c r="F71" s="888" t="s">
        <v>71</v>
      </c>
      <c r="G71" s="934"/>
      <c r="H71" s="935"/>
      <c r="I71" s="418">
        <v>0</v>
      </c>
      <c r="J71" s="919"/>
    </row>
    <row r="72" spans="1:12" ht="17.25" customHeight="1" x14ac:dyDescent="0.2">
      <c r="A72" s="912" t="s">
        <v>538</v>
      </c>
      <c r="B72" s="913"/>
      <c r="C72" s="913"/>
      <c r="D72" s="913"/>
      <c r="E72" s="914"/>
      <c r="F72" s="918" t="str">
        <f>入力シート!E35</f>
        <v>１台以上</v>
      </c>
      <c r="G72" s="918"/>
      <c r="H72" s="918"/>
      <c r="I72" s="417">
        <v>1</v>
      </c>
      <c r="J72" s="919">
        <f>I72</f>
        <v>1</v>
      </c>
    </row>
    <row r="73" spans="1:12" ht="17.25" customHeight="1" x14ac:dyDescent="0.2">
      <c r="A73" s="915"/>
      <c r="B73" s="916"/>
      <c r="C73" s="916"/>
      <c r="D73" s="916"/>
      <c r="E73" s="917"/>
      <c r="F73" s="920" t="str">
        <f>入力シート!E36</f>
        <v>上記以外</v>
      </c>
      <c r="G73" s="920"/>
      <c r="H73" s="920"/>
      <c r="I73" s="418">
        <v>0</v>
      </c>
      <c r="J73" s="919"/>
    </row>
    <row r="74" spans="1:12" ht="17.25" hidden="1" customHeight="1" x14ac:dyDescent="0.2">
      <c r="A74" s="921"/>
      <c r="B74" s="922"/>
      <c r="C74" s="922"/>
      <c r="D74" s="922"/>
      <c r="E74" s="923"/>
      <c r="F74" s="815" t="s">
        <v>28</v>
      </c>
      <c r="G74" s="815"/>
      <c r="H74" s="815"/>
      <c r="I74" s="414">
        <v>1</v>
      </c>
      <c r="J74" s="816">
        <f>I74</f>
        <v>1</v>
      </c>
      <c r="K74" s="390" t="s">
        <v>328</v>
      </c>
    </row>
    <row r="75" spans="1:12" ht="17.25" hidden="1" customHeight="1" x14ac:dyDescent="0.2">
      <c r="A75" s="927"/>
      <c r="B75" s="928"/>
      <c r="C75" s="928"/>
      <c r="D75" s="928"/>
      <c r="E75" s="929"/>
      <c r="F75" s="817" t="s">
        <v>29</v>
      </c>
      <c r="G75" s="817"/>
      <c r="H75" s="817"/>
      <c r="I75" s="415">
        <v>0</v>
      </c>
      <c r="J75" s="816"/>
      <c r="K75" s="390" t="s">
        <v>328</v>
      </c>
    </row>
    <row r="76" spans="1:12" ht="18" hidden="1" customHeight="1" x14ac:dyDescent="0.2">
      <c r="A76" s="814" t="s">
        <v>539</v>
      </c>
      <c r="B76" s="814"/>
      <c r="C76" s="814"/>
      <c r="D76" s="814"/>
      <c r="E76" s="814"/>
      <c r="F76" s="815" t="s">
        <v>304</v>
      </c>
      <c r="G76" s="815"/>
      <c r="H76" s="815"/>
      <c r="I76" s="414">
        <v>1</v>
      </c>
      <c r="J76" s="816">
        <f>I76</f>
        <v>1</v>
      </c>
      <c r="K76" s="390" t="s">
        <v>328</v>
      </c>
      <c r="L76" s="158"/>
    </row>
    <row r="77" spans="1:12" ht="18" hidden="1" customHeight="1" x14ac:dyDescent="0.2">
      <c r="A77" s="814"/>
      <c r="B77" s="814"/>
      <c r="C77" s="814"/>
      <c r="D77" s="814"/>
      <c r="E77" s="814"/>
      <c r="F77" s="817" t="s">
        <v>307</v>
      </c>
      <c r="G77" s="817"/>
      <c r="H77" s="817"/>
      <c r="I77" s="415">
        <v>0</v>
      </c>
      <c r="J77" s="816"/>
      <c r="K77" s="390" t="s">
        <v>328</v>
      </c>
      <c r="L77" s="158"/>
    </row>
    <row r="78" spans="1:12" ht="18" customHeight="1" x14ac:dyDescent="0.2">
      <c r="A78" s="921" t="s">
        <v>540</v>
      </c>
      <c r="B78" s="922"/>
      <c r="C78" s="922"/>
      <c r="D78" s="922"/>
      <c r="E78" s="923"/>
      <c r="F78" s="882" t="str">
        <f>入力シート!T69</f>
        <v>2名以上雇用</v>
      </c>
      <c r="G78" s="930"/>
      <c r="H78" s="931"/>
      <c r="I78" s="414">
        <v>1</v>
      </c>
      <c r="J78" s="919">
        <f>I78</f>
        <v>1</v>
      </c>
      <c r="K78" s="390" t="s">
        <v>286</v>
      </c>
    </row>
    <row r="79" spans="1:12" ht="18" customHeight="1" x14ac:dyDescent="0.2">
      <c r="A79" s="924"/>
      <c r="B79" s="925"/>
      <c r="C79" s="925"/>
      <c r="D79" s="925"/>
      <c r="E79" s="926"/>
      <c r="F79" s="885" t="str">
        <f>入力シート!T70</f>
        <v>1名雇用</v>
      </c>
      <c r="G79" s="932"/>
      <c r="H79" s="933"/>
      <c r="I79" s="416">
        <v>0.5</v>
      </c>
      <c r="J79" s="919"/>
      <c r="K79" s="390" t="s">
        <v>286</v>
      </c>
    </row>
    <row r="80" spans="1:12" ht="17.25" customHeight="1" x14ac:dyDescent="0.2">
      <c r="A80" s="927"/>
      <c r="B80" s="928"/>
      <c r="C80" s="928"/>
      <c r="D80" s="928"/>
      <c r="E80" s="929"/>
      <c r="F80" s="888" t="str">
        <f>入力シート!T71</f>
        <v>上記以外</v>
      </c>
      <c r="G80" s="934"/>
      <c r="H80" s="935"/>
      <c r="I80" s="415">
        <v>0</v>
      </c>
      <c r="J80" s="919"/>
      <c r="K80" s="390" t="s">
        <v>286</v>
      </c>
    </row>
    <row r="81" spans="1:12" ht="17.25" hidden="1" customHeight="1" x14ac:dyDescent="0.2">
      <c r="A81" s="921">
        <v>0</v>
      </c>
      <c r="B81" s="922"/>
      <c r="C81" s="922"/>
      <c r="D81" s="922"/>
      <c r="E81" s="923"/>
      <c r="F81" s="882" t="str">
        <f>入力シート!E69</f>
        <v>2名以上雇用</v>
      </c>
      <c r="G81" s="930"/>
      <c r="H81" s="931"/>
      <c r="I81" s="414">
        <v>1</v>
      </c>
      <c r="J81" s="919">
        <f>I81</f>
        <v>1</v>
      </c>
      <c r="K81" s="390" t="s">
        <v>329</v>
      </c>
    </row>
    <row r="82" spans="1:12" ht="17.25" hidden="1" customHeight="1" x14ac:dyDescent="0.2">
      <c r="A82" s="924"/>
      <c r="B82" s="925"/>
      <c r="C82" s="925"/>
      <c r="D82" s="925"/>
      <c r="E82" s="926"/>
      <c r="F82" s="885" t="str">
        <f>入力シート!E70</f>
        <v>1名雇用</v>
      </c>
      <c r="G82" s="932"/>
      <c r="H82" s="933"/>
      <c r="I82" s="416">
        <v>0.5</v>
      </c>
      <c r="J82" s="919"/>
      <c r="K82" s="390" t="s">
        <v>329</v>
      </c>
    </row>
    <row r="83" spans="1:12" ht="17.25" hidden="1" customHeight="1" x14ac:dyDescent="0.2">
      <c r="A83" s="927"/>
      <c r="B83" s="928"/>
      <c r="C83" s="928"/>
      <c r="D83" s="928"/>
      <c r="E83" s="929"/>
      <c r="F83" s="888" t="str">
        <f>入力シート!E71</f>
        <v>上記以外</v>
      </c>
      <c r="G83" s="934"/>
      <c r="H83" s="935"/>
      <c r="I83" s="415">
        <v>0</v>
      </c>
      <c r="J83" s="919"/>
      <c r="K83" s="390" t="s">
        <v>329</v>
      </c>
    </row>
    <row r="84" spans="1:12" ht="18" hidden="1" customHeight="1" x14ac:dyDescent="0.2">
      <c r="A84" s="921" t="s">
        <v>541</v>
      </c>
      <c r="B84" s="922"/>
      <c r="C84" s="922"/>
      <c r="D84" s="922"/>
      <c r="E84" s="923"/>
      <c r="F84" s="882" t="str">
        <f>入力シート!U69</f>
        <v>活動実績あり</v>
      </c>
      <c r="G84" s="930"/>
      <c r="H84" s="931"/>
      <c r="I84" s="414">
        <v>1</v>
      </c>
      <c r="J84" s="919">
        <f>I84</f>
        <v>1</v>
      </c>
      <c r="K84" s="390" t="s">
        <v>329</v>
      </c>
      <c r="L84" s="158"/>
    </row>
    <row r="85" spans="1:12" ht="18" hidden="1" customHeight="1" x14ac:dyDescent="0.2">
      <c r="A85" s="924"/>
      <c r="B85" s="925"/>
      <c r="C85" s="925"/>
      <c r="D85" s="925"/>
      <c r="E85" s="926"/>
      <c r="F85" s="885" t="str">
        <f>入力シート!U70</f>
        <v>締結あり</v>
      </c>
      <c r="G85" s="932"/>
      <c r="H85" s="933"/>
      <c r="I85" s="416">
        <v>0.5</v>
      </c>
      <c r="J85" s="919"/>
      <c r="K85" s="390" t="s">
        <v>329</v>
      </c>
      <c r="L85" s="158"/>
    </row>
    <row r="86" spans="1:12" ht="18" hidden="1" customHeight="1" x14ac:dyDescent="0.2">
      <c r="A86" s="927"/>
      <c r="B86" s="928"/>
      <c r="C86" s="928"/>
      <c r="D86" s="928"/>
      <c r="E86" s="929"/>
      <c r="F86" s="888" t="str">
        <f>入力シート!U71</f>
        <v>上記以外</v>
      </c>
      <c r="G86" s="934"/>
      <c r="H86" s="935"/>
      <c r="I86" s="415">
        <v>0</v>
      </c>
      <c r="J86" s="919"/>
      <c r="K86" s="390" t="s">
        <v>329</v>
      </c>
      <c r="L86" s="158"/>
    </row>
    <row r="87" spans="1:12" ht="18" customHeight="1" x14ac:dyDescent="0.2">
      <c r="A87" s="921" t="str">
        <f>"安城市発注の同工種工事の"&amp;入力シート!E17&amp;"における「安城市地域貢献業者」　※8"</f>
        <v>安城市発注の同工種工事の前年度（令和3年度）における「安城市地域貢献業者」　※8</v>
      </c>
      <c r="B87" s="940"/>
      <c r="C87" s="940"/>
      <c r="D87" s="940"/>
      <c r="E87" s="941"/>
      <c r="F87" s="882" t="s">
        <v>445</v>
      </c>
      <c r="G87" s="883"/>
      <c r="H87" s="884"/>
      <c r="I87" s="414">
        <v>3</v>
      </c>
      <c r="J87" s="949">
        <v>3</v>
      </c>
      <c r="K87" s="390"/>
      <c r="L87" s="158"/>
    </row>
    <row r="88" spans="1:12" ht="18" customHeight="1" x14ac:dyDescent="0.2">
      <c r="A88" s="942"/>
      <c r="B88" s="943"/>
      <c r="C88" s="943"/>
      <c r="D88" s="943"/>
      <c r="E88" s="944"/>
      <c r="F88" s="885" t="s">
        <v>446</v>
      </c>
      <c r="G88" s="886"/>
      <c r="H88" s="887"/>
      <c r="I88" s="572">
        <v>2</v>
      </c>
      <c r="J88" s="950"/>
      <c r="K88" s="390"/>
      <c r="L88" s="158"/>
    </row>
    <row r="89" spans="1:12" ht="18" customHeight="1" x14ac:dyDescent="0.2">
      <c r="A89" s="942"/>
      <c r="B89" s="943"/>
      <c r="C89" s="943"/>
      <c r="D89" s="943"/>
      <c r="E89" s="944"/>
      <c r="F89" s="885" t="s">
        <v>447</v>
      </c>
      <c r="G89" s="886"/>
      <c r="H89" s="887"/>
      <c r="I89" s="572">
        <v>1</v>
      </c>
      <c r="J89" s="950"/>
      <c r="K89" s="390"/>
      <c r="L89" s="158"/>
    </row>
    <row r="90" spans="1:12" ht="18" customHeight="1" x14ac:dyDescent="0.2">
      <c r="A90" s="945"/>
      <c r="B90" s="946"/>
      <c r="C90" s="946"/>
      <c r="D90" s="946"/>
      <c r="E90" s="947"/>
      <c r="F90" s="888" t="s">
        <v>448</v>
      </c>
      <c r="G90" s="889"/>
      <c r="H90" s="890"/>
      <c r="I90" s="415">
        <v>0</v>
      </c>
      <c r="J90" s="951"/>
      <c r="K90" s="390"/>
      <c r="L90" s="158"/>
    </row>
    <row r="91" spans="1:12" ht="17.25" customHeight="1" x14ac:dyDescent="0.2">
      <c r="A91" s="953" t="s">
        <v>542</v>
      </c>
      <c r="B91" s="954"/>
      <c r="C91" s="954"/>
      <c r="D91" s="954"/>
      <c r="E91" s="955"/>
      <c r="F91" s="815" t="s">
        <v>138</v>
      </c>
      <c r="G91" s="815"/>
      <c r="H91" s="815"/>
      <c r="I91" s="414">
        <v>1</v>
      </c>
      <c r="J91" s="816">
        <f>I91</f>
        <v>1</v>
      </c>
    </row>
    <row r="92" spans="1:12" ht="17.25" customHeight="1" x14ac:dyDescent="0.2">
      <c r="A92" s="956"/>
      <c r="B92" s="957"/>
      <c r="C92" s="957"/>
      <c r="D92" s="957"/>
      <c r="E92" s="958"/>
      <c r="F92" s="817" t="s">
        <v>71</v>
      </c>
      <c r="G92" s="817"/>
      <c r="H92" s="817"/>
      <c r="I92" s="415">
        <v>0</v>
      </c>
      <c r="J92" s="919"/>
    </row>
    <row r="93" spans="1:12" ht="17.25" customHeight="1" x14ac:dyDescent="0.2">
      <c r="A93" s="921" t="s">
        <v>543</v>
      </c>
      <c r="B93" s="922"/>
      <c r="C93" s="922"/>
      <c r="D93" s="922"/>
      <c r="E93" s="923"/>
      <c r="F93" s="815" t="s">
        <v>17</v>
      </c>
      <c r="G93" s="815"/>
      <c r="H93" s="815"/>
      <c r="I93" s="417">
        <v>1</v>
      </c>
      <c r="J93" s="919">
        <f>I93</f>
        <v>1</v>
      </c>
    </row>
    <row r="94" spans="1:12" ht="17.25" customHeight="1" x14ac:dyDescent="0.2">
      <c r="A94" s="924"/>
      <c r="B94" s="925"/>
      <c r="C94" s="925"/>
      <c r="D94" s="925"/>
      <c r="E94" s="926"/>
      <c r="F94" s="959" t="s">
        <v>27</v>
      </c>
      <c r="G94" s="959"/>
      <c r="H94" s="959"/>
      <c r="I94" s="416">
        <v>0.5</v>
      </c>
      <c r="J94" s="919"/>
    </row>
    <row r="95" spans="1:12" ht="17.25" customHeight="1" x14ac:dyDescent="0.2">
      <c r="A95" s="927"/>
      <c r="B95" s="928"/>
      <c r="C95" s="928"/>
      <c r="D95" s="928"/>
      <c r="E95" s="929"/>
      <c r="F95" s="920" t="s">
        <v>71</v>
      </c>
      <c r="G95" s="920"/>
      <c r="H95" s="920"/>
      <c r="I95" s="418">
        <v>0</v>
      </c>
      <c r="J95" s="919"/>
    </row>
    <row r="96" spans="1:12" ht="17.25" customHeight="1" x14ac:dyDescent="0.2">
      <c r="A96" s="921" t="s">
        <v>544</v>
      </c>
      <c r="B96" s="922"/>
      <c r="C96" s="922"/>
      <c r="D96" s="922"/>
      <c r="E96" s="923"/>
      <c r="F96" s="918" t="s">
        <v>433</v>
      </c>
      <c r="G96" s="918"/>
      <c r="H96" s="918"/>
      <c r="I96" s="414">
        <v>1</v>
      </c>
      <c r="J96" s="816">
        <f>I96</f>
        <v>1</v>
      </c>
    </row>
    <row r="97" spans="1:11" ht="17.25" customHeight="1" x14ac:dyDescent="0.2">
      <c r="A97" s="927"/>
      <c r="B97" s="928"/>
      <c r="C97" s="928"/>
      <c r="D97" s="928"/>
      <c r="E97" s="929"/>
      <c r="F97" s="920" t="s">
        <v>356</v>
      </c>
      <c r="G97" s="920"/>
      <c r="H97" s="920"/>
      <c r="I97" s="415">
        <v>0</v>
      </c>
      <c r="J97" s="919"/>
    </row>
    <row r="98" spans="1:11" ht="17.25" customHeight="1" x14ac:dyDescent="0.2">
      <c r="A98" s="921" t="s">
        <v>545</v>
      </c>
      <c r="B98" s="922"/>
      <c r="C98" s="922"/>
      <c r="D98" s="922"/>
      <c r="E98" s="923"/>
      <c r="F98" s="918" t="s">
        <v>29</v>
      </c>
      <c r="G98" s="918"/>
      <c r="H98" s="918"/>
      <c r="I98" s="417">
        <v>0</v>
      </c>
      <c r="J98" s="919">
        <f>I98</f>
        <v>0</v>
      </c>
    </row>
    <row r="99" spans="1:11" ht="17.25" customHeight="1" x14ac:dyDescent="0.2">
      <c r="A99" s="927"/>
      <c r="B99" s="928"/>
      <c r="C99" s="928"/>
      <c r="D99" s="928"/>
      <c r="E99" s="929"/>
      <c r="F99" s="920" t="s">
        <v>28</v>
      </c>
      <c r="G99" s="920"/>
      <c r="H99" s="920"/>
      <c r="I99" s="570">
        <v>1</v>
      </c>
      <c r="J99" s="919"/>
    </row>
    <row r="100" spans="1:11" ht="16.2" customHeight="1" x14ac:dyDescent="0.2">
      <c r="A100" s="875" t="s">
        <v>20</v>
      </c>
      <c r="B100" s="875"/>
      <c r="C100" s="211"/>
      <c r="D100" s="211"/>
      <c r="E100" s="211"/>
      <c r="F100" s="211"/>
      <c r="G100" s="211"/>
      <c r="H100" s="211"/>
      <c r="I100" s="211"/>
      <c r="J100" s="211"/>
    </row>
    <row r="101" spans="1:11" ht="15" hidden="1" customHeight="1" x14ac:dyDescent="0.2">
      <c r="A101" s="525">
        <v>6</v>
      </c>
      <c r="B101" s="819">
        <f>入力シート!E48</f>
        <v>0</v>
      </c>
      <c r="C101" s="819"/>
      <c r="D101" s="819"/>
      <c r="E101" s="819"/>
      <c r="F101" s="819"/>
      <c r="G101" s="819"/>
      <c r="H101" s="819"/>
      <c r="I101" s="819"/>
      <c r="J101" s="819"/>
      <c r="K101" s="390" t="s">
        <v>285</v>
      </c>
    </row>
    <row r="102" spans="1:11" ht="15" hidden="1" customHeight="1" x14ac:dyDescent="0.2">
      <c r="A102" s="525">
        <v>7</v>
      </c>
      <c r="B102" s="819" t="s">
        <v>522</v>
      </c>
      <c r="C102" s="819"/>
      <c r="D102" s="819"/>
      <c r="E102" s="819"/>
      <c r="F102" s="819"/>
      <c r="G102" s="819"/>
      <c r="H102" s="819"/>
      <c r="I102" s="819"/>
      <c r="J102" s="819"/>
      <c r="K102" s="390" t="s">
        <v>285</v>
      </c>
    </row>
    <row r="103" spans="1:11" ht="15" hidden="1" customHeight="1" x14ac:dyDescent="0.2">
      <c r="A103" s="514"/>
      <c r="B103" s="819"/>
      <c r="C103" s="819"/>
      <c r="D103" s="819"/>
      <c r="E103" s="819"/>
      <c r="F103" s="819"/>
      <c r="G103" s="819"/>
      <c r="H103" s="819"/>
      <c r="I103" s="819"/>
      <c r="J103" s="819"/>
      <c r="K103" s="390"/>
    </row>
    <row r="104" spans="1:11" x14ac:dyDescent="0.2">
      <c r="A104" s="569">
        <v>5</v>
      </c>
      <c r="B104" s="818" t="str">
        <f>入力シート!E51&amp;"
"&amp;入力シート!E52&amp;"
"&amp;入力シート!E53&amp;"
"&amp;入力シート!E54</f>
        <v>前年度（令和３年度）までに登録済又は協定締結済であれば加点し、前年度（令和３年度）に活動実績のある場合はさらに加点する。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活動実績は、協定等に基づき市が依頼した災害出動及び市の主催する防災訓練（総合防災訓練、応急給水訓練）への協力とする。</v>
      </c>
      <c r="C104" s="818"/>
      <c r="D104" s="818"/>
      <c r="E104" s="818"/>
      <c r="F104" s="818"/>
      <c r="G104" s="818"/>
      <c r="H104" s="818"/>
      <c r="I104" s="818"/>
      <c r="J104" s="818"/>
    </row>
    <row r="105" spans="1:11" x14ac:dyDescent="0.2">
      <c r="A105" s="569"/>
      <c r="B105" s="818"/>
      <c r="C105" s="818"/>
      <c r="D105" s="818"/>
      <c r="E105" s="818"/>
      <c r="F105" s="818"/>
      <c r="G105" s="818"/>
      <c r="H105" s="818"/>
      <c r="I105" s="818"/>
      <c r="J105" s="818"/>
    </row>
    <row r="106" spans="1:11" x14ac:dyDescent="0.2">
      <c r="A106" s="569"/>
      <c r="B106" s="818"/>
      <c r="C106" s="818"/>
      <c r="D106" s="818"/>
      <c r="E106" s="818"/>
      <c r="F106" s="818"/>
      <c r="G106" s="818"/>
      <c r="H106" s="818"/>
      <c r="I106" s="818"/>
      <c r="J106" s="818"/>
    </row>
    <row r="107" spans="1:11" x14ac:dyDescent="0.2">
      <c r="A107" s="569"/>
      <c r="B107" s="818"/>
      <c r="C107" s="818"/>
      <c r="D107" s="818"/>
      <c r="E107" s="818"/>
      <c r="F107" s="818"/>
      <c r="G107" s="818"/>
      <c r="H107" s="818"/>
      <c r="I107" s="818"/>
      <c r="J107" s="818"/>
    </row>
    <row r="108" spans="1:11" x14ac:dyDescent="0.2">
      <c r="A108" s="569"/>
      <c r="B108" s="818"/>
      <c r="C108" s="818"/>
      <c r="D108" s="818"/>
      <c r="E108" s="818"/>
      <c r="F108" s="818"/>
      <c r="G108" s="818"/>
      <c r="H108" s="818"/>
      <c r="I108" s="818"/>
      <c r="J108" s="818"/>
    </row>
    <row r="109" spans="1:11" x14ac:dyDescent="0.2">
      <c r="A109" s="569"/>
      <c r="B109" s="818"/>
      <c r="C109" s="818"/>
      <c r="D109" s="818"/>
      <c r="E109" s="818"/>
      <c r="F109" s="818"/>
      <c r="G109" s="818"/>
      <c r="H109" s="818"/>
      <c r="I109" s="818"/>
      <c r="J109" s="818"/>
    </row>
    <row r="110" spans="1:11" x14ac:dyDescent="0.2">
      <c r="A110" s="569"/>
      <c r="B110" s="818"/>
      <c r="C110" s="818"/>
      <c r="D110" s="818"/>
      <c r="E110" s="818"/>
      <c r="F110" s="818"/>
      <c r="G110" s="818"/>
      <c r="H110" s="818"/>
      <c r="I110" s="818"/>
      <c r="J110" s="818"/>
    </row>
    <row r="111" spans="1:11" s="159" customFormat="1" ht="21" customHeight="1" x14ac:dyDescent="0.45">
      <c r="A111" s="569">
        <v>6</v>
      </c>
      <c r="B111" s="952" t="str">
        <f>入力シート!E55</f>
        <v>自社保有又はリースを対象とし、経営事項審査における対象建設機械と同じとする。</v>
      </c>
      <c r="C111" s="952"/>
      <c r="D111" s="952"/>
      <c r="E111" s="952"/>
      <c r="F111" s="952"/>
      <c r="G111" s="952"/>
      <c r="H111" s="952"/>
      <c r="I111" s="952"/>
      <c r="J111" s="952"/>
    </row>
    <row r="112" spans="1:11" ht="21" hidden="1" customHeight="1" x14ac:dyDescent="0.2">
      <c r="A112" s="569"/>
      <c r="B112" s="818">
        <f>入力シート!E56</f>
        <v>0</v>
      </c>
      <c r="C112" s="818"/>
      <c r="D112" s="818"/>
      <c r="E112" s="818"/>
      <c r="F112" s="818"/>
      <c r="G112" s="818"/>
      <c r="H112" s="818"/>
      <c r="I112" s="818"/>
      <c r="J112" s="818"/>
      <c r="K112" s="390" t="s">
        <v>328</v>
      </c>
    </row>
    <row r="113" spans="1:11" ht="27.75" hidden="1" customHeight="1" x14ac:dyDescent="0.2">
      <c r="A113" s="569">
        <v>8</v>
      </c>
      <c r="B113" s="818">
        <f>入力シート!E56</f>
        <v>0</v>
      </c>
      <c r="C113" s="818"/>
      <c r="D113" s="818"/>
      <c r="E113" s="818"/>
      <c r="F113" s="818"/>
      <c r="G113" s="818"/>
      <c r="H113" s="818"/>
      <c r="I113" s="818"/>
      <c r="J113" s="818"/>
      <c r="K113" s="390" t="s">
        <v>328</v>
      </c>
    </row>
    <row r="114" spans="1:11" s="159" customFormat="1" ht="33" customHeight="1" x14ac:dyDescent="0.45">
      <c r="A114" s="569">
        <v>7</v>
      </c>
      <c r="B114" s="818" t="s">
        <v>457</v>
      </c>
      <c r="C114" s="818"/>
      <c r="D114" s="818"/>
      <c r="E114" s="818"/>
      <c r="F114" s="818"/>
      <c r="G114" s="818"/>
      <c r="H114" s="818"/>
      <c r="I114" s="818"/>
      <c r="J114" s="818"/>
      <c r="K114" s="390" t="s">
        <v>286</v>
      </c>
    </row>
    <row r="115" spans="1:11" ht="16.350000000000001" hidden="1" customHeight="1" x14ac:dyDescent="0.2">
      <c r="A115" s="569"/>
      <c r="B115" s="818">
        <f>入力シート!E58</f>
        <v>0</v>
      </c>
      <c r="C115" s="911"/>
      <c r="D115" s="911"/>
      <c r="E115" s="911"/>
      <c r="F115" s="911"/>
      <c r="G115" s="911"/>
      <c r="H115" s="911"/>
      <c r="I115" s="911"/>
      <c r="J115" s="911"/>
      <c r="K115" s="390" t="s">
        <v>329</v>
      </c>
    </row>
    <row r="116" spans="1:11" ht="16.350000000000001" hidden="1" customHeight="1" x14ac:dyDescent="0.2">
      <c r="A116" s="569"/>
      <c r="B116" s="818">
        <f>入力シート!E59</f>
        <v>0</v>
      </c>
      <c r="C116" s="911"/>
      <c r="D116" s="911"/>
      <c r="E116" s="911"/>
      <c r="F116" s="911"/>
      <c r="G116" s="911"/>
      <c r="H116" s="911"/>
      <c r="I116" s="911"/>
      <c r="J116" s="911"/>
      <c r="K116" s="390" t="s">
        <v>329</v>
      </c>
    </row>
    <row r="117" spans="1:11" ht="16.350000000000001" hidden="1" customHeight="1" x14ac:dyDescent="0.2">
      <c r="A117" s="569">
        <v>8</v>
      </c>
      <c r="B117" s="818">
        <f>入力シート!E58</f>
        <v>0</v>
      </c>
      <c r="C117" s="818"/>
      <c r="D117" s="818"/>
      <c r="E117" s="818"/>
      <c r="F117" s="818"/>
      <c r="G117" s="818"/>
      <c r="H117" s="818"/>
      <c r="I117" s="818"/>
      <c r="J117" s="818"/>
      <c r="K117" s="390" t="s">
        <v>329</v>
      </c>
    </row>
    <row r="118" spans="1:11" ht="16.350000000000001" hidden="1" customHeight="1" x14ac:dyDescent="0.2">
      <c r="A118" s="569"/>
      <c r="B118" s="818">
        <f>入力シート!E59</f>
        <v>0</v>
      </c>
      <c r="C118" s="818"/>
      <c r="D118" s="818"/>
      <c r="E118" s="818"/>
      <c r="F118" s="818"/>
      <c r="G118" s="818"/>
      <c r="H118" s="818"/>
      <c r="I118" s="818"/>
      <c r="J118" s="818"/>
      <c r="K118" s="390" t="s">
        <v>329</v>
      </c>
    </row>
    <row r="119" spans="1:11" ht="16.350000000000001" customHeight="1" x14ac:dyDescent="0.2">
      <c r="A119" s="569">
        <v>8</v>
      </c>
      <c r="B119" s="818" t="s">
        <v>528</v>
      </c>
      <c r="C119" s="911"/>
      <c r="D119" s="911"/>
      <c r="E119" s="911"/>
      <c r="F119" s="911"/>
      <c r="G119" s="911"/>
      <c r="H119" s="911"/>
      <c r="I119" s="911"/>
      <c r="J119" s="911"/>
      <c r="K119" s="390"/>
    </row>
    <row r="120" spans="1:11" ht="16.350000000000001" customHeight="1" x14ac:dyDescent="0.2">
      <c r="A120" s="569"/>
      <c r="B120" s="911"/>
      <c r="C120" s="911"/>
      <c r="D120" s="911"/>
      <c r="E120" s="911"/>
      <c r="F120" s="911"/>
      <c r="G120" s="911"/>
      <c r="H120" s="911"/>
      <c r="I120" s="911"/>
      <c r="J120" s="911"/>
      <c r="K120" s="390"/>
    </row>
    <row r="121" spans="1:11" ht="18" customHeight="1" x14ac:dyDescent="0.2">
      <c r="A121" s="569">
        <v>9</v>
      </c>
      <c r="B121" s="818"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21" s="818"/>
      <c r="D121" s="818"/>
      <c r="E121" s="818"/>
      <c r="F121" s="818"/>
      <c r="G121" s="818"/>
      <c r="H121" s="818"/>
      <c r="I121" s="818"/>
      <c r="J121" s="818"/>
    </row>
    <row r="122" spans="1:11" ht="18" customHeight="1" x14ac:dyDescent="0.2">
      <c r="A122" s="569"/>
      <c r="B122" s="818"/>
      <c r="C122" s="818"/>
      <c r="D122" s="818"/>
      <c r="E122" s="818"/>
      <c r="F122" s="818"/>
      <c r="G122" s="818"/>
      <c r="H122" s="818"/>
      <c r="I122" s="818"/>
      <c r="J122" s="818"/>
    </row>
    <row r="123" spans="1:11" ht="18" customHeight="1" x14ac:dyDescent="0.2">
      <c r="A123" s="569"/>
      <c r="B123" s="911"/>
      <c r="C123" s="911"/>
      <c r="D123" s="911"/>
      <c r="E123" s="911"/>
      <c r="F123" s="911"/>
      <c r="G123" s="911"/>
      <c r="H123" s="911"/>
      <c r="I123" s="911"/>
      <c r="J123" s="911"/>
    </row>
    <row r="124" spans="1:11" ht="18" customHeight="1" x14ac:dyDescent="0.2">
      <c r="A124" s="573">
        <v>10</v>
      </c>
      <c r="B124" s="818"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24" s="818"/>
      <c r="D124" s="818"/>
      <c r="E124" s="818"/>
      <c r="F124" s="818"/>
      <c r="G124" s="818"/>
      <c r="H124" s="818"/>
      <c r="I124" s="818"/>
      <c r="J124" s="818"/>
    </row>
    <row r="125" spans="1:11" ht="18" customHeight="1" x14ac:dyDescent="0.2">
      <c r="A125" s="573"/>
      <c r="B125" s="818"/>
      <c r="C125" s="818"/>
      <c r="D125" s="818"/>
      <c r="E125" s="818"/>
      <c r="F125" s="818"/>
      <c r="G125" s="818"/>
      <c r="H125" s="818"/>
      <c r="I125" s="818"/>
      <c r="J125" s="818"/>
    </row>
    <row r="126" spans="1:11" ht="18" customHeight="1" x14ac:dyDescent="0.2">
      <c r="A126" s="573"/>
      <c r="B126" s="818"/>
      <c r="C126" s="818"/>
      <c r="D126" s="818"/>
      <c r="E126" s="818"/>
      <c r="F126" s="818"/>
      <c r="G126" s="818"/>
      <c r="H126" s="818"/>
      <c r="I126" s="818"/>
      <c r="J126" s="818"/>
    </row>
    <row r="127" spans="1:11" ht="18" customHeight="1" x14ac:dyDescent="0.2">
      <c r="A127" s="573"/>
      <c r="B127" s="911"/>
      <c r="C127" s="911"/>
      <c r="D127" s="911"/>
      <c r="E127" s="911"/>
      <c r="F127" s="911"/>
      <c r="G127" s="911"/>
      <c r="H127" s="911"/>
      <c r="I127" s="911"/>
      <c r="J127" s="911"/>
    </row>
    <row r="128" spans="1:11" ht="18" customHeight="1" x14ac:dyDescent="0.2">
      <c r="A128" s="573"/>
      <c r="B128" s="911"/>
      <c r="C128" s="911"/>
      <c r="D128" s="911"/>
      <c r="E128" s="911"/>
      <c r="F128" s="911"/>
      <c r="G128" s="911"/>
      <c r="H128" s="911"/>
      <c r="I128" s="911"/>
      <c r="J128" s="911"/>
    </row>
    <row r="129" spans="1:11" ht="18" customHeight="1" x14ac:dyDescent="0.2">
      <c r="A129" s="569">
        <v>11</v>
      </c>
      <c r="B129" s="818" t="str">
        <f>入力シート!E64&amp;"
"&amp;入力シート!E65</f>
        <v>エコアクション２１又はＩＳＯ１４００１の取得があれば、加点する。
契約先となる本支店が認証されていること。</v>
      </c>
      <c r="C129" s="818"/>
      <c r="D129" s="818"/>
      <c r="E129" s="818"/>
      <c r="F129" s="818"/>
      <c r="G129" s="818"/>
      <c r="H129" s="818"/>
      <c r="I129" s="818"/>
      <c r="J129" s="818"/>
    </row>
    <row r="130" spans="1:11" ht="18" customHeight="1" x14ac:dyDescent="0.2">
      <c r="A130" s="569"/>
      <c r="B130" s="818"/>
      <c r="C130" s="818"/>
      <c r="D130" s="818"/>
      <c r="E130" s="818"/>
      <c r="F130" s="818"/>
      <c r="G130" s="818"/>
      <c r="H130" s="818"/>
      <c r="I130" s="818"/>
      <c r="J130" s="818"/>
    </row>
    <row r="131" spans="1:11" ht="18" customHeight="1" x14ac:dyDescent="0.2">
      <c r="A131" s="569">
        <v>12</v>
      </c>
      <c r="B131" s="948" t="str">
        <f>入力シート!E66</f>
        <v>平成31年4月1日から加算点申告表を提出する日の前日までに、安城市工事請負契約等に係る入札参加資格（一般・指名）停止要綱による停止措置のある場合は減点する。</v>
      </c>
      <c r="C131" s="948"/>
      <c r="D131" s="948"/>
      <c r="E131" s="948"/>
      <c r="F131" s="948"/>
      <c r="G131" s="948"/>
      <c r="H131" s="948"/>
      <c r="I131" s="948"/>
      <c r="J131" s="948"/>
    </row>
    <row r="132" spans="1:11" ht="18" customHeight="1" x14ac:dyDescent="0.2">
      <c r="A132" s="569"/>
      <c r="B132" s="948"/>
      <c r="C132" s="948"/>
      <c r="D132" s="948"/>
      <c r="E132" s="948"/>
      <c r="F132" s="948"/>
      <c r="G132" s="948"/>
      <c r="H132" s="948"/>
      <c r="I132" s="948"/>
      <c r="J132" s="948"/>
    </row>
    <row r="133" spans="1:11" ht="17.25" customHeight="1" x14ac:dyDescent="0.2">
      <c r="A133" s="549"/>
      <c r="B133" s="549"/>
      <c r="C133" s="549"/>
      <c r="D133" s="549"/>
      <c r="E133" s="549"/>
      <c r="F133" s="549"/>
      <c r="G133" s="549"/>
      <c r="H133" s="549"/>
      <c r="I133" s="549"/>
      <c r="J133" s="549"/>
      <c r="K133" s="518">
        <v>18</v>
      </c>
    </row>
    <row r="134" spans="1:11" ht="17.25" customHeight="1" x14ac:dyDescent="0.2">
      <c r="A134" s="210">
        <v>3</v>
      </c>
      <c r="B134" s="547" t="s">
        <v>450</v>
      </c>
      <c r="C134" s="548"/>
      <c r="D134" s="548"/>
      <c r="E134" s="548"/>
      <c r="F134" s="548"/>
      <c r="G134" s="208"/>
      <c r="H134" s="208"/>
      <c r="I134" s="208"/>
      <c r="J134" s="208"/>
      <c r="K134" s="390"/>
    </row>
    <row r="135" spans="1:11" ht="17.25" customHeight="1" x14ac:dyDescent="0.2">
      <c r="A135" s="845" t="s">
        <v>10</v>
      </c>
      <c r="B135" s="845"/>
      <c r="C135" s="845"/>
      <c r="D135" s="845"/>
      <c r="E135" s="845"/>
      <c r="F135" s="845" t="s">
        <v>11</v>
      </c>
      <c r="G135" s="845"/>
      <c r="H135" s="845"/>
      <c r="I135" s="546" t="s">
        <v>12</v>
      </c>
      <c r="J135" s="546" t="s">
        <v>13</v>
      </c>
    </row>
    <row r="136" spans="1:11" ht="45" customHeight="1" x14ac:dyDescent="0.2">
      <c r="A136" s="894" t="s">
        <v>451</v>
      </c>
      <c r="B136" s="895"/>
      <c r="C136" s="895"/>
      <c r="D136" s="895"/>
      <c r="E136" s="896"/>
      <c r="F136" s="906" t="s">
        <v>513</v>
      </c>
      <c r="G136" s="907"/>
      <c r="H136" s="908"/>
      <c r="I136" s="304">
        <v>10</v>
      </c>
      <c r="J136" s="841">
        <f>I136</f>
        <v>10</v>
      </c>
    </row>
    <row r="137" spans="1:11" ht="45" customHeight="1" x14ac:dyDescent="0.2">
      <c r="A137" s="897"/>
      <c r="B137" s="898"/>
      <c r="C137" s="898"/>
      <c r="D137" s="898"/>
      <c r="E137" s="899"/>
      <c r="F137" s="891" t="s">
        <v>512</v>
      </c>
      <c r="G137" s="892"/>
      <c r="H137" s="893"/>
      <c r="I137" s="305">
        <v>5</v>
      </c>
      <c r="J137" s="841"/>
    </row>
    <row r="138" spans="1:11" ht="17.25" customHeight="1" x14ac:dyDescent="0.2">
      <c r="A138" s="900"/>
      <c r="B138" s="901"/>
      <c r="C138" s="901"/>
      <c r="D138" s="901"/>
      <c r="E138" s="902"/>
      <c r="F138" s="903" t="s">
        <v>71</v>
      </c>
      <c r="G138" s="904"/>
      <c r="H138" s="905"/>
      <c r="I138" s="306">
        <v>0</v>
      </c>
      <c r="J138" s="841"/>
    </row>
    <row r="139" spans="1:11" ht="54.9" customHeight="1" x14ac:dyDescent="0.2">
      <c r="A139" s="894" t="s">
        <v>453</v>
      </c>
      <c r="B139" s="895"/>
      <c r="C139" s="895"/>
      <c r="D139" s="895"/>
      <c r="E139" s="896"/>
      <c r="F139" s="906" t="s">
        <v>514</v>
      </c>
      <c r="G139" s="907"/>
      <c r="H139" s="908"/>
      <c r="I139" s="304">
        <v>10</v>
      </c>
      <c r="J139" s="841">
        <f>I139</f>
        <v>10</v>
      </c>
    </row>
    <row r="140" spans="1:11" ht="54.9" customHeight="1" x14ac:dyDescent="0.2">
      <c r="A140" s="897"/>
      <c r="B140" s="898"/>
      <c r="C140" s="898"/>
      <c r="D140" s="898"/>
      <c r="E140" s="899"/>
      <c r="F140" s="937" t="s">
        <v>515</v>
      </c>
      <c r="G140" s="938"/>
      <c r="H140" s="939"/>
      <c r="I140" s="305">
        <v>5</v>
      </c>
      <c r="J140" s="841"/>
    </row>
    <row r="141" spans="1:11" ht="17.25" customHeight="1" x14ac:dyDescent="0.2">
      <c r="A141" s="900"/>
      <c r="B141" s="901"/>
      <c r="C141" s="901"/>
      <c r="D141" s="901"/>
      <c r="E141" s="902"/>
      <c r="F141" s="903" t="s">
        <v>71</v>
      </c>
      <c r="G141" s="904"/>
      <c r="H141" s="905"/>
      <c r="I141" s="306">
        <v>0</v>
      </c>
      <c r="J141" s="841"/>
    </row>
    <row r="142" spans="1:11" ht="16.2" customHeight="1" x14ac:dyDescent="0.2">
      <c r="A142" s="875" t="s">
        <v>20</v>
      </c>
      <c r="B142" s="875"/>
      <c r="C142" s="211"/>
      <c r="D142" s="211"/>
      <c r="E142" s="211"/>
      <c r="F142" s="211"/>
      <c r="G142" s="211"/>
      <c r="H142" s="211"/>
      <c r="I142" s="211"/>
      <c r="J142" s="211"/>
    </row>
    <row r="143" spans="1:11" ht="16.350000000000001" customHeight="1" x14ac:dyDescent="0.2">
      <c r="A143" s="514" t="s">
        <v>452</v>
      </c>
      <c r="B143" s="909" t="s">
        <v>454</v>
      </c>
      <c r="C143" s="909"/>
      <c r="D143" s="909"/>
      <c r="E143" s="909"/>
      <c r="F143" s="909"/>
      <c r="G143" s="909"/>
      <c r="H143" s="909"/>
      <c r="I143" s="909"/>
      <c r="J143" s="909"/>
      <c r="K143" s="390"/>
    </row>
    <row r="144" spans="1:11" ht="16.350000000000001" customHeight="1" x14ac:dyDescent="0.2">
      <c r="A144" s="514"/>
      <c r="B144" s="910"/>
      <c r="C144" s="910"/>
      <c r="D144" s="910"/>
      <c r="E144" s="910"/>
      <c r="F144" s="910"/>
      <c r="G144" s="910"/>
      <c r="H144" s="910"/>
      <c r="I144" s="910"/>
      <c r="J144" s="910"/>
      <c r="K144" s="390"/>
    </row>
    <row r="145" spans="1:12" ht="16.350000000000001" customHeight="1" x14ac:dyDescent="0.2">
      <c r="A145" s="514"/>
      <c r="B145" s="910"/>
      <c r="C145" s="910"/>
      <c r="D145" s="910"/>
      <c r="E145" s="910"/>
      <c r="F145" s="910"/>
      <c r="G145" s="910"/>
      <c r="H145" s="910"/>
      <c r="I145" s="910"/>
      <c r="J145" s="910"/>
      <c r="K145" s="390"/>
    </row>
    <row r="146" spans="1:12" ht="16.350000000000001" customHeight="1" x14ac:dyDescent="0.2">
      <c r="A146" s="514"/>
      <c r="B146" s="910"/>
      <c r="C146" s="910"/>
      <c r="D146" s="910"/>
      <c r="E146" s="910"/>
      <c r="F146" s="910"/>
      <c r="G146" s="910"/>
      <c r="H146" s="910"/>
      <c r="I146" s="910"/>
      <c r="J146" s="910"/>
      <c r="K146" s="390"/>
    </row>
    <row r="147" spans="1:12" ht="16.350000000000001" customHeight="1" x14ac:dyDescent="0.2">
      <c r="A147" s="514"/>
      <c r="B147" s="910"/>
      <c r="C147" s="910"/>
      <c r="D147" s="910"/>
      <c r="E147" s="910"/>
      <c r="F147" s="910"/>
      <c r="G147" s="910"/>
      <c r="H147" s="910"/>
      <c r="I147" s="910"/>
      <c r="J147" s="910"/>
      <c r="K147" s="390"/>
    </row>
    <row r="148" spans="1:12" ht="16.350000000000001" customHeight="1" x14ac:dyDescent="0.2">
      <c r="A148" s="514"/>
      <c r="B148" s="910"/>
      <c r="C148" s="910"/>
      <c r="D148" s="910"/>
      <c r="E148" s="910"/>
      <c r="F148" s="910"/>
      <c r="G148" s="910"/>
      <c r="H148" s="910"/>
      <c r="I148" s="910"/>
      <c r="J148" s="910"/>
      <c r="K148" s="390"/>
    </row>
    <row r="149" spans="1:12" ht="21" customHeight="1" x14ac:dyDescent="0.2">
      <c r="A149" s="549"/>
      <c r="B149" s="549"/>
      <c r="C149" s="549"/>
      <c r="D149" s="549"/>
      <c r="E149" s="549"/>
      <c r="F149" s="549"/>
      <c r="G149" s="549"/>
      <c r="H149" s="549"/>
      <c r="I149" s="549"/>
      <c r="J149" s="549"/>
    </row>
    <row r="150" spans="1:12" ht="16.2" customHeight="1" x14ac:dyDescent="0.2">
      <c r="A150" s="212" t="s">
        <v>31</v>
      </c>
      <c r="B150" s="212"/>
      <c r="C150" s="212"/>
      <c r="D150" s="212"/>
      <c r="E150" s="212"/>
      <c r="F150" s="212"/>
      <c r="G150" s="212"/>
      <c r="H150" s="212"/>
      <c r="I150" s="212"/>
      <c r="J150" s="212"/>
      <c r="K150" s="539"/>
    </row>
    <row r="151" spans="1:12" ht="15.75" customHeight="1" x14ac:dyDescent="0.2">
      <c r="A151" s="213"/>
      <c r="B151" s="839" t="str">
        <f>入力シート!D97</f>
        <v>　提出された書類及び資料に対してヒアリングを行うことがある。ヒアリングを行う場合は、その場所、時間等について別途通知する。</v>
      </c>
      <c r="C151" s="839"/>
      <c r="D151" s="839"/>
      <c r="E151" s="839"/>
      <c r="F151" s="839"/>
      <c r="G151" s="839"/>
      <c r="H151" s="839"/>
      <c r="I151" s="839"/>
      <c r="J151" s="839"/>
      <c r="K151" s="539"/>
    </row>
    <row r="152" spans="1:12" ht="15.75" customHeight="1" x14ac:dyDescent="0.2">
      <c r="A152" s="213"/>
      <c r="B152" s="839"/>
      <c r="C152" s="839"/>
      <c r="D152" s="839"/>
      <c r="E152" s="839"/>
      <c r="F152" s="839"/>
      <c r="G152" s="839"/>
      <c r="H152" s="839"/>
      <c r="I152" s="839"/>
      <c r="J152" s="839"/>
      <c r="K152" s="539"/>
    </row>
    <row r="153" spans="1:12" ht="21" customHeight="1" x14ac:dyDescent="0.2">
      <c r="A153" s="213"/>
      <c r="B153" s="214"/>
      <c r="C153" s="214"/>
      <c r="D153" s="214"/>
      <c r="E153" s="214"/>
      <c r="F153" s="214"/>
      <c r="G153" s="214"/>
      <c r="H153" s="214"/>
      <c r="I153" s="214"/>
      <c r="J153" s="214"/>
      <c r="K153" s="515">
        <v>18</v>
      </c>
    </row>
    <row r="154" spans="1:12" ht="16.2" customHeight="1" x14ac:dyDescent="0.2">
      <c r="A154" s="208" t="s">
        <v>463</v>
      </c>
      <c r="B154" s="208"/>
      <c r="C154" s="208"/>
      <c r="D154" s="208"/>
      <c r="E154" s="208"/>
      <c r="F154" s="208"/>
      <c r="G154" s="208"/>
      <c r="H154" s="208"/>
      <c r="I154" s="208"/>
      <c r="J154" s="208"/>
      <c r="K154" s="536">
        <v>14</v>
      </c>
    </row>
    <row r="155" spans="1:12" s="152" customFormat="1" ht="16.2" x14ac:dyDescent="0.2">
      <c r="A155" s="215">
        <v>-1</v>
      </c>
      <c r="B155" s="208" t="s">
        <v>464</v>
      </c>
      <c r="C155" s="208"/>
      <c r="D155" s="208"/>
      <c r="E155" s="208"/>
      <c r="F155" s="208"/>
      <c r="G155" s="208"/>
      <c r="H155" s="208"/>
      <c r="I155" s="208"/>
      <c r="J155" s="208"/>
      <c r="K155" s="536">
        <v>14</v>
      </c>
      <c r="L155" s="518"/>
    </row>
    <row r="156" spans="1:12" s="152" customFormat="1" ht="16.2" customHeight="1" x14ac:dyDescent="0.2">
      <c r="A156" s="208"/>
      <c r="B156" s="208" t="s">
        <v>493</v>
      </c>
      <c r="C156" s="208"/>
      <c r="D156" s="208"/>
      <c r="E156" s="208"/>
      <c r="F156" s="208"/>
      <c r="G156" s="208"/>
      <c r="H156" s="208"/>
      <c r="I156" s="208"/>
      <c r="J156" s="208"/>
      <c r="K156" s="540">
        <v>11</v>
      </c>
      <c r="L156" s="518"/>
    </row>
    <row r="157" spans="1:12" s="152" customFormat="1" ht="17.25" customHeight="1" x14ac:dyDescent="0.2">
      <c r="A157" s="208"/>
      <c r="B157" s="810" t="s">
        <v>503</v>
      </c>
      <c r="C157" s="650"/>
      <c r="D157" s="650"/>
      <c r="E157" s="650"/>
      <c r="F157" s="650"/>
      <c r="G157" s="650"/>
      <c r="H157" s="650"/>
      <c r="I157" s="650"/>
      <c r="J157" s="650"/>
      <c r="K157" s="540">
        <v>11</v>
      </c>
      <c r="L157" s="518"/>
    </row>
    <row r="158" spans="1:12" s="152" customFormat="1" ht="13.5" customHeight="1" x14ac:dyDescent="0.2">
      <c r="A158" s="208"/>
      <c r="B158" s="650"/>
      <c r="C158" s="650"/>
      <c r="D158" s="650"/>
      <c r="E158" s="650"/>
      <c r="F158" s="650"/>
      <c r="G158" s="650"/>
      <c r="H158" s="650"/>
      <c r="I158" s="650"/>
      <c r="J158" s="650"/>
      <c r="K158" s="540"/>
      <c r="L158" s="518"/>
    </row>
    <row r="159" spans="1:12" s="152" customFormat="1" ht="16.2" customHeight="1" x14ac:dyDescent="0.2">
      <c r="A159" s="208"/>
      <c r="B159" s="208" t="s">
        <v>494</v>
      </c>
      <c r="C159" s="208"/>
      <c r="D159" s="208"/>
      <c r="E159" s="208"/>
      <c r="F159" s="208"/>
      <c r="G159" s="208"/>
      <c r="H159" s="208"/>
      <c r="I159" s="208"/>
      <c r="J159" s="208"/>
      <c r="K159" s="540"/>
      <c r="L159" s="518"/>
    </row>
    <row r="160" spans="1:12" ht="16.350000000000001" customHeight="1" x14ac:dyDescent="0.2">
      <c r="A160" s="208"/>
      <c r="B160" s="208" t="s">
        <v>491</v>
      </c>
      <c r="C160" s="208"/>
      <c r="D160" s="208"/>
      <c r="E160" s="208"/>
      <c r="F160" s="208"/>
      <c r="G160" s="208"/>
      <c r="H160" s="208"/>
      <c r="I160" s="208"/>
      <c r="J160" s="208"/>
      <c r="K160" s="540">
        <v>11</v>
      </c>
    </row>
    <row r="161" spans="1:12" ht="16.2" customHeight="1" x14ac:dyDescent="0.2">
      <c r="A161" s="208"/>
      <c r="B161" s="208" t="s">
        <v>492</v>
      </c>
      <c r="C161" s="208"/>
      <c r="D161" s="208"/>
      <c r="E161" s="208"/>
      <c r="F161" s="208"/>
      <c r="G161" s="208"/>
      <c r="H161" s="208"/>
      <c r="I161" s="208"/>
      <c r="J161" s="208"/>
      <c r="K161" s="540">
        <v>11</v>
      </c>
    </row>
    <row r="162" spans="1:12" s="152" customFormat="1" ht="16.2" x14ac:dyDescent="0.2">
      <c r="A162" s="215">
        <v>-2</v>
      </c>
      <c r="B162" s="208" t="s">
        <v>485</v>
      </c>
      <c r="C162" s="208"/>
      <c r="D162" s="208"/>
      <c r="E162" s="208"/>
      <c r="F162" s="208"/>
      <c r="G162" s="208"/>
      <c r="H162" s="208"/>
      <c r="I162" s="208"/>
      <c r="J162" s="208"/>
      <c r="K162" s="536">
        <v>14</v>
      </c>
      <c r="L162" s="518"/>
    </row>
    <row r="163" spans="1:12" s="152" customFormat="1" ht="16.2" customHeight="1" x14ac:dyDescent="0.2">
      <c r="A163" s="208"/>
      <c r="B163" s="548" t="s">
        <v>547</v>
      </c>
      <c r="C163" s="548"/>
      <c r="D163" s="548"/>
      <c r="E163" s="208"/>
      <c r="F163" s="208"/>
      <c r="G163" s="208"/>
      <c r="H163" s="208"/>
      <c r="I163" s="208"/>
      <c r="J163" s="208"/>
      <c r="K163" s="540">
        <v>11</v>
      </c>
      <c r="L163" s="518"/>
    </row>
    <row r="164" spans="1:12" s="152" customFormat="1" ht="17.25" customHeight="1" x14ac:dyDescent="0.2">
      <c r="A164" s="215">
        <v>-3</v>
      </c>
      <c r="B164" s="208" t="s">
        <v>490</v>
      </c>
      <c r="C164" s="208"/>
      <c r="D164" s="208"/>
      <c r="E164" s="208"/>
      <c r="F164" s="208"/>
      <c r="G164" s="208"/>
      <c r="H164" s="208"/>
      <c r="I164" s="208"/>
      <c r="J164" s="208"/>
      <c r="K164" s="536">
        <v>14</v>
      </c>
      <c r="L164" s="518"/>
    </row>
    <row r="165" spans="1:12" s="152" customFormat="1" ht="16.2" customHeight="1" x14ac:dyDescent="0.2">
      <c r="A165" s="208"/>
      <c r="B165" s="548" t="s">
        <v>547</v>
      </c>
      <c r="C165" s="548"/>
      <c r="D165" s="548"/>
      <c r="E165" s="208"/>
      <c r="F165" s="208"/>
      <c r="G165" s="208"/>
      <c r="H165" s="208"/>
      <c r="I165" s="208"/>
      <c r="J165" s="208"/>
      <c r="K165" s="540">
        <v>11</v>
      </c>
      <c r="L165" s="518"/>
    </row>
    <row r="166" spans="1:12" s="152" customFormat="1" ht="17.25" customHeight="1" x14ac:dyDescent="0.2">
      <c r="A166" s="215">
        <v>-4</v>
      </c>
      <c r="B166" s="548" t="s">
        <v>495</v>
      </c>
      <c r="C166" s="548"/>
      <c r="D166" s="548"/>
      <c r="E166" s="208"/>
      <c r="F166" s="208"/>
      <c r="G166" s="208"/>
      <c r="H166" s="208"/>
      <c r="I166" s="208"/>
      <c r="J166" s="208"/>
      <c r="K166" s="540"/>
      <c r="L166" s="518"/>
    </row>
    <row r="167" spans="1:12" ht="13.5" customHeight="1" x14ac:dyDescent="0.2">
      <c r="A167" s="215"/>
      <c r="B167" s="810" t="s">
        <v>501</v>
      </c>
      <c r="C167" s="650"/>
      <c r="D167" s="650"/>
      <c r="E167" s="650"/>
      <c r="F167" s="650"/>
      <c r="G167" s="650"/>
      <c r="H167" s="650"/>
      <c r="I167" s="650"/>
      <c r="J167" s="650"/>
      <c r="K167" s="540">
        <v>11</v>
      </c>
    </row>
    <row r="168" spans="1:12" ht="13.5" customHeight="1" x14ac:dyDescent="0.2">
      <c r="A168" s="208"/>
      <c r="B168" s="650"/>
      <c r="C168" s="650"/>
      <c r="D168" s="650"/>
      <c r="E168" s="650"/>
      <c r="F168" s="650"/>
      <c r="G168" s="650"/>
      <c r="H168" s="650"/>
      <c r="I168" s="650"/>
      <c r="J168" s="650"/>
      <c r="K168" s="540"/>
    </row>
    <row r="169" spans="1:12" ht="13.5" customHeight="1" x14ac:dyDescent="0.2">
      <c r="A169" s="208"/>
      <c r="B169" s="650"/>
      <c r="C169" s="650"/>
      <c r="D169" s="650"/>
      <c r="E169" s="650"/>
      <c r="F169" s="650"/>
      <c r="G169" s="650"/>
      <c r="H169" s="650"/>
      <c r="I169" s="650"/>
      <c r="J169" s="650"/>
      <c r="K169" s="540"/>
    </row>
    <row r="170" spans="1:12" s="152" customFormat="1" ht="17.25" customHeight="1" x14ac:dyDescent="0.2">
      <c r="A170" s="563">
        <v>-5</v>
      </c>
      <c r="B170" s="564" t="s">
        <v>496</v>
      </c>
      <c r="C170" s="208"/>
      <c r="D170" s="208"/>
      <c r="E170" s="208"/>
      <c r="F170" s="208"/>
      <c r="G170" s="208"/>
      <c r="H170" s="208"/>
      <c r="I170" s="208"/>
      <c r="J170" s="208"/>
      <c r="K170" s="540">
        <v>11</v>
      </c>
      <c r="L170" s="518"/>
    </row>
    <row r="171" spans="1:12" ht="12.6" customHeight="1" x14ac:dyDescent="0.2">
      <c r="A171" s="217"/>
      <c r="B171" s="936" t="str">
        <f>入力シート!D98&amp;"
"&amp;入力シート!D99&amp;"
"&amp;入力シート!D100</f>
        <v>加算点は、安城市データ、加算点審査に必要な書類に基づき2（1）～（3）評価項目及び評価基準で審査する。加算点審査に必要な書類の記載内容が事実と違っていた場合や記載漏れがあ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171" s="936"/>
      <c r="D171" s="936"/>
      <c r="E171" s="936"/>
      <c r="F171" s="936"/>
      <c r="G171" s="936"/>
      <c r="H171" s="936"/>
      <c r="I171" s="936"/>
      <c r="J171" s="936"/>
      <c r="K171" s="540">
        <v>11</v>
      </c>
    </row>
    <row r="172" spans="1:12" ht="12.6" customHeight="1" x14ac:dyDescent="0.2">
      <c r="A172" s="217"/>
      <c r="B172" s="936"/>
      <c r="C172" s="936"/>
      <c r="D172" s="936"/>
      <c r="E172" s="936"/>
      <c r="F172" s="936"/>
      <c r="G172" s="936"/>
      <c r="H172" s="936"/>
      <c r="I172" s="936"/>
      <c r="J172" s="936"/>
      <c r="K172" s="540">
        <v>11</v>
      </c>
    </row>
    <row r="173" spans="1:12" ht="12.6" customHeight="1" x14ac:dyDescent="0.2">
      <c r="A173" s="217"/>
      <c r="B173" s="936"/>
      <c r="C173" s="936"/>
      <c r="D173" s="936"/>
      <c r="E173" s="936"/>
      <c r="F173" s="936"/>
      <c r="G173" s="936"/>
      <c r="H173" s="936"/>
      <c r="I173" s="936"/>
      <c r="J173" s="936"/>
      <c r="K173" s="540">
        <v>11</v>
      </c>
    </row>
    <row r="174" spans="1:12" ht="12.6" customHeight="1" x14ac:dyDescent="0.2">
      <c r="A174" s="217"/>
      <c r="B174" s="936"/>
      <c r="C174" s="936"/>
      <c r="D174" s="936"/>
      <c r="E174" s="936"/>
      <c r="F174" s="936"/>
      <c r="G174" s="936"/>
      <c r="H174" s="936"/>
      <c r="I174" s="936"/>
      <c r="J174" s="936"/>
      <c r="K174" s="540">
        <v>11</v>
      </c>
    </row>
    <row r="175" spans="1:12" ht="12.6" customHeight="1" x14ac:dyDescent="0.2">
      <c r="A175" s="217"/>
      <c r="B175" s="936"/>
      <c r="C175" s="936"/>
      <c r="D175" s="936"/>
      <c r="E175" s="936"/>
      <c r="F175" s="936"/>
      <c r="G175" s="936"/>
      <c r="H175" s="936"/>
      <c r="I175" s="936"/>
      <c r="J175" s="936"/>
      <c r="K175" s="540">
        <v>11</v>
      </c>
    </row>
    <row r="176" spans="1:12" ht="12.6" customHeight="1" x14ac:dyDescent="0.2">
      <c r="A176" s="217"/>
      <c r="B176" s="936"/>
      <c r="C176" s="936"/>
      <c r="D176" s="936"/>
      <c r="E176" s="936"/>
      <c r="F176" s="936"/>
      <c r="G176" s="936"/>
      <c r="H176" s="936"/>
      <c r="I176" s="936"/>
      <c r="J176" s="936"/>
      <c r="K176" s="540">
        <v>11</v>
      </c>
    </row>
    <row r="177" spans="1:12" ht="12.6" customHeight="1" x14ac:dyDescent="0.2">
      <c r="A177" s="217"/>
      <c r="B177" s="936"/>
      <c r="C177" s="936"/>
      <c r="D177" s="936"/>
      <c r="E177" s="936"/>
      <c r="F177" s="936"/>
      <c r="G177" s="936"/>
      <c r="H177" s="936"/>
      <c r="I177" s="936"/>
      <c r="J177" s="936"/>
      <c r="K177" s="540">
        <v>11</v>
      </c>
    </row>
    <row r="178" spans="1:12" ht="17.25" customHeight="1" x14ac:dyDescent="0.2">
      <c r="A178" s="565">
        <v>-6</v>
      </c>
      <c r="B178" s="566" t="s">
        <v>498</v>
      </c>
      <c r="C178" s="562"/>
      <c r="D178" s="562"/>
      <c r="E178" s="562"/>
      <c r="F178" s="562"/>
      <c r="G178" s="562"/>
      <c r="H178" s="562"/>
      <c r="I178" s="562"/>
      <c r="J178" s="562"/>
      <c r="K178" s="540"/>
    </row>
    <row r="179" spans="1:12" s="155" customFormat="1" ht="12.6" customHeight="1" x14ac:dyDescent="0.2">
      <c r="A179" s="218"/>
      <c r="B179" s="839"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評価値の最も高い者が２者以上ある場合は、くじ引きにより落札者を決定する。また、失格基準価格を下回った額で入札した者の評価値の算定はしないものとする。なお、本工事の総合評価競争入札における標準点は100点とする。</v>
      </c>
      <c r="C179" s="839"/>
      <c r="D179" s="839"/>
      <c r="E179" s="839"/>
      <c r="F179" s="839"/>
      <c r="G179" s="839"/>
      <c r="H179" s="839"/>
      <c r="I179" s="839"/>
      <c r="J179" s="839"/>
      <c r="K179" s="540">
        <v>11</v>
      </c>
      <c r="L179" s="519"/>
    </row>
    <row r="180" spans="1:12" s="155" customFormat="1" ht="12.6" customHeight="1" x14ac:dyDescent="0.2">
      <c r="A180" s="218"/>
      <c r="B180" s="839"/>
      <c r="C180" s="839"/>
      <c r="D180" s="839"/>
      <c r="E180" s="839"/>
      <c r="F180" s="839"/>
      <c r="G180" s="839"/>
      <c r="H180" s="839"/>
      <c r="I180" s="839"/>
      <c r="J180" s="839"/>
      <c r="K180" s="540">
        <v>11</v>
      </c>
      <c r="L180" s="519"/>
    </row>
    <row r="181" spans="1:12" s="155" customFormat="1" ht="12.6" customHeight="1" x14ac:dyDescent="0.2">
      <c r="A181" s="218"/>
      <c r="B181" s="839"/>
      <c r="C181" s="839"/>
      <c r="D181" s="839"/>
      <c r="E181" s="839"/>
      <c r="F181" s="839"/>
      <c r="G181" s="839"/>
      <c r="H181" s="839"/>
      <c r="I181" s="839"/>
      <c r="J181" s="839"/>
      <c r="K181" s="540">
        <v>11</v>
      </c>
      <c r="L181" s="519"/>
    </row>
    <row r="182" spans="1:12" s="155" customFormat="1" ht="12.6" customHeight="1" x14ac:dyDescent="0.2">
      <c r="A182" s="218"/>
      <c r="B182" s="839"/>
      <c r="C182" s="839"/>
      <c r="D182" s="839"/>
      <c r="E182" s="839"/>
      <c r="F182" s="839"/>
      <c r="G182" s="839"/>
      <c r="H182" s="839"/>
      <c r="I182" s="839"/>
      <c r="J182" s="839"/>
      <c r="K182" s="540">
        <v>11</v>
      </c>
      <c r="L182" s="519"/>
    </row>
    <row r="183" spans="1:12" s="155" customFormat="1" ht="12.6" customHeight="1" x14ac:dyDescent="0.2">
      <c r="A183" s="218"/>
      <c r="B183" s="839"/>
      <c r="C183" s="839"/>
      <c r="D183" s="839"/>
      <c r="E183" s="839"/>
      <c r="F183" s="839"/>
      <c r="G183" s="839"/>
      <c r="H183" s="839"/>
      <c r="I183" s="839"/>
      <c r="J183" s="839"/>
      <c r="K183" s="540">
        <v>11</v>
      </c>
      <c r="L183" s="519"/>
    </row>
    <row r="184" spans="1:12" s="155" customFormat="1" ht="12.6" customHeight="1" x14ac:dyDescent="0.2">
      <c r="A184" s="218"/>
      <c r="B184" s="839"/>
      <c r="C184" s="839"/>
      <c r="D184" s="839"/>
      <c r="E184" s="839"/>
      <c r="F184" s="839"/>
      <c r="G184" s="839"/>
      <c r="H184" s="839"/>
      <c r="I184" s="839"/>
      <c r="J184" s="839"/>
      <c r="K184" s="540">
        <v>11</v>
      </c>
      <c r="L184" s="519"/>
    </row>
    <row r="185" spans="1:12" x14ac:dyDescent="0.2">
      <c r="A185" s="217"/>
      <c r="B185" s="839" t="str">
        <f>入力シート!D103</f>
        <v>評価値＝｛（標準点＋加算点）／入札価格｝×1,000,000</v>
      </c>
      <c r="C185" s="839"/>
      <c r="D185" s="839"/>
      <c r="E185" s="839"/>
      <c r="F185" s="839"/>
      <c r="G185" s="839"/>
      <c r="H185" s="839"/>
      <c r="I185" s="839"/>
      <c r="J185" s="839"/>
      <c r="K185" s="540">
        <v>11</v>
      </c>
    </row>
    <row r="186" spans="1:12" ht="39" customHeight="1" x14ac:dyDescent="0.2">
      <c r="A186" s="467" t="s">
        <v>339</v>
      </c>
    </row>
  </sheetData>
  <mergeCells count="155">
    <mergeCell ref="B53:J56"/>
    <mergeCell ref="B115:J115"/>
    <mergeCell ref="B116:J116"/>
    <mergeCell ref="B111:J111"/>
    <mergeCell ref="B112:J112"/>
    <mergeCell ref="A91:E92"/>
    <mergeCell ref="F91:H91"/>
    <mergeCell ref="J91:J92"/>
    <mergeCell ref="F92:H92"/>
    <mergeCell ref="A93:E95"/>
    <mergeCell ref="F93:H93"/>
    <mergeCell ref="J93:J95"/>
    <mergeCell ref="F94:H94"/>
    <mergeCell ref="F95:H95"/>
    <mergeCell ref="A74:E75"/>
    <mergeCell ref="F74:H74"/>
    <mergeCell ref="A67:E68"/>
    <mergeCell ref="F67:H67"/>
    <mergeCell ref="J67:J68"/>
    <mergeCell ref="F68:H68"/>
    <mergeCell ref="F71:H71"/>
    <mergeCell ref="A84:E86"/>
    <mergeCell ref="F84:H84"/>
    <mergeCell ref="J84:J86"/>
    <mergeCell ref="F86:H86"/>
    <mergeCell ref="B104:J110"/>
    <mergeCell ref="B129:J130"/>
    <mergeCell ref="F136:H136"/>
    <mergeCell ref="J96:J97"/>
    <mergeCell ref="F97:H97"/>
    <mergeCell ref="A69:E71"/>
    <mergeCell ref="F69:H69"/>
    <mergeCell ref="A87:E90"/>
    <mergeCell ref="J69:J71"/>
    <mergeCell ref="F70:H70"/>
    <mergeCell ref="B121:J123"/>
    <mergeCell ref="B131:J132"/>
    <mergeCell ref="B119:J120"/>
    <mergeCell ref="J87:J90"/>
    <mergeCell ref="J74:J75"/>
    <mergeCell ref="F75:H75"/>
    <mergeCell ref="A78:E80"/>
    <mergeCell ref="F78:H78"/>
    <mergeCell ref="J78:J80"/>
    <mergeCell ref="F79:H79"/>
    <mergeCell ref="F80:H80"/>
    <mergeCell ref="B185:J185"/>
    <mergeCell ref="B114:J114"/>
    <mergeCell ref="A72:E73"/>
    <mergeCell ref="F72:H72"/>
    <mergeCell ref="J72:J73"/>
    <mergeCell ref="F73:H73"/>
    <mergeCell ref="A100:B100"/>
    <mergeCell ref="B101:J101"/>
    <mergeCell ref="A81:E83"/>
    <mergeCell ref="F81:H81"/>
    <mergeCell ref="J81:J83"/>
    <mergeCell ref="F82:H82"/>
    <mergeCell ref="F83:H83"/>
    <mergeCell ref="A98:E99"/>
    <mergeCell ref="F98:H98"/>
    <mergeCell ref="J98:J99"/>
    <mergeCell ref="F99:H99"/>
    <mergeCell ref="A96:E97"/>
    <mergeCell ref="F96:H96"/>
    <mergeCell ref="B171:J177"/>
    <mergeCell ref="J139:J141"/>
    <mergeCell ref="F140:H140"/>
    <mergeCell ref="F85:H85"/>
    <mergeCell ref="B179:J184"/>
    <mergeCell ref="B151:J152"/>
    <mergeCell ref="F87:H87"/>
    <mergeCell ref="F88:H88"/>
    <mergeCell ref="F89:H89"/>
    <mergeCell ref="F90:H90"/>
    <mergeCell ref="A135:E135"/>
    <mergeCell ref="F135:H135"/>
    <mergeCell ref="F137:H137"/>
    <mergeCell ref="A136:E138"/>
    <mergeCell ref="J136:J138"/>
    <mergeCell ref="F138:H138"/>
    <mergeCell ref="A139:E141"/>
    <mergeCell ref="F139:H139"/>
    <mergeCell ref="F141:H141"/>
    <mergeCell ref="A142:B142"/>
    <mergeCell ref="B143:J148"/>
    <mergeCell ref="B124:J128"/>
    <mergeCell ref="A64:E64"/>
    <mergeCell ref="F64:H64"/>
    <mergeCell ref="A65:E66"/>
    <mergeCell ref="F65:H65"/>
    <mergeCell ref="J65:J66"/>
    <mergeCell ref="F66:H66"/>
    <mergeCell ref="D25:F26"/>
    <mergeCell ref="A38:C40"/>
    <mergeCell ref="A36:C37"/>
    <mergeCell ref="A25:C26"/>
    <mergeCell ref="A27:C32"/>
    <mergeCell ref="G36:H36"/>
    <mergeCell ref="G35:H35"/>
    <mergeCell ref="A41:B41"/>
    <mergeCell ref="J27:J32"/>
    <mergeCell ref="J33:J35"/>
    <mergeCell ref="J36:J37"/>
    <mergeCell ref="J38:J40"/>
    <mergeCell ref="G32:H32"/>
    <mergeCell ref="G27:H27"/>
    <mergeCell ref="G40:H40"/>
    <mergeCell ref="G39:H39"/>
    <mergeCell ref="G37:H37"/>
    <mergeCell ref="G34:H34"/>
    <mergeCell ref="A33:C35"/>
    <mergeCell ref="G33:H33"/>
    <mergeCell ref="G38:H38"/>
    <mergeCell ref="A2:J3"/>
    <mergeCell ref="A5:J6"/>
    <mergeCell ref="D8:J8"/>
    <mergeCell ref="D9:J9"/>
    <mergeCell ref="D10:J10"/>
    <mergeCell ref="D11:J11"/>
    <mergeCell ref="J23:J24"/>
    <mergeCell ref="D12:F12"/>
    <mergeCell ref="D13:J13"/>
    <mergeCell ref="B14:J15"/>
    <mergeCell ref="A23:F24"/>
    <mergeCell ref="G22:H22"/>
    <mergeCell ref="G24:H24"/>
    <mergeCell ref="G28:H28"/>
    <mergeCell ref="G29:H29"/>
    <mergeCell ref="G30:H30"/>
    <mergeCell ref="G31:H31"/>
    <mergeCell ref="B46:J48"/>
    <mergeCell ref="B167:J169"/>
    <mergeCell ref="B157:J158"/>
    <mergeCell ref="B57:J61"/>
    <mergeCell ref="B20:J20"/>
    <mergeCell ref="A76:E77"/>
    <mergeCell ref="F76:H76"/>
    <mergeCell ref="J76:J77"/>
    <mergeCell ref="F77:H77"/>
    <mergeCell ref="B113:J113"/>
    <mergeCell ref="B117:J117"/>
    <mergeCell ref="B118:J118"/>
    <mergeCell ref="B102:J103"/>
    <mergeCell ref="A22:F22"/>
    <mergeCell ref="B42:J44"/>
    <mergeCell ref="B49:J52"/>
    <mergeCell ref="G26:H26"/>
    <mergeCell ref="G25:H25"/>
    <mergeCell ref="G23:H23"/>
    <mergeCell ref="D27:F32"/>
    <mergeCell ref="D33:F35"/>
    <mergeCell ref="D36:F37"/>
    <mergeCell ref="D38:F40"/>
    <mergeCell ref="J25:J26"/>
  </mergeCells>
  <phoneticPr fontId="1"/>
  <printOptions horizontalCentered="1"/>
  <pageMargins left="0.62992125984251968" right="0.62992125984251968" top="0.62" bottom="0.55118110236220474" header="0.31496062992125984" footer="0.31496062992125984"/>
  <pageSetup paperSize="9" scale="96" orientation="portrait" r:id="rId1"/>
  <headerFooter>
    <oddFooter>&amp;C&amp;P</oddFooter>
  </headerFooter>
  <rowBreaks count="3" manualBreakCount="3">
    <brk id="52" max="9" man="1"/>
    <brk id="120" max="9" man="1"/>
    <brk id="15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U38"/>
  <sheetViews>
    <sheetView view="pageBreakPreview" zoomScale="60" zoomScaleNormal="70" workbookViewId="0">
      <selection activeCell="B20" sqref="B20:E20"/>
    </sheetView>
  </sheetViews>
  <sheetFormatPr defaultColWidth="8.69921875" defaultRowHeight="18" customHeight="1" x14ac:dyDescent="0.45"/>
  <cols>
    <col min="1" max="1" width="14.09765625" style="317" bestFit="1" customWidth="1"/>
    <col min="2" max="2" width="20.59765625" style="317" customWidth="1"/>
    <col min="3" max="3" width="57" style="317" customWidth="1"/>
    <col min="4" max="11" width="4.69921875" style="345" customWidth="1"/>
    <col min="12" max="12" width="5.8984375" style="317" bestFit="1" customWidth="1"/>
    <col min="13" max="13" width="9.8984375" style="317" bestFit="1" customWidth="1"/>
    <col min="14" max="16384" width="8.69921875" style="317"/>
  </cols>
  <sheetData>
    <row r="1" spans="1:21" ht="35.4" customHeight="1" x14ac:dyDescent="0.45">
      <c r="A1" s="313"/>
      <c r="B1" s="314"/>
      <c r="C1" s="314"/>
      <c r="D1" s="315"/>
      <c r="E1" s="315"/>
      <c r="F1" s="315"/>
      <c r="G1" s="315"/>
      <c r="H1" s="315"/>
      <c r="I1" s="315"/>
      <c r="J1" s="316" t="s">
        <v>157</v>
      </c>
      <c r="K1" s="316"/>
    </row>
    <row r="2" spans="1:21" s="318" customFormat="1" ht="30" customHeight="1" x14ac:dyDescent="0.25">
      <c r="A2" s="960" t="s">
        <v>158</v>
      </c>
      <c r="B2" s="960"/>
      <c r="C2" s="960"/>
      <c r="D2" s="960"/>
      <c r="E2" s="960"/>
      <c r="F2" s="960"/>
      <c r="G2" s="960"/>
      <c r="H2" s="960"/>
      <c r="I2" s="960"/>
      <c r="J2" s="960"/>
      <c r="K2" s="350"/>
    </row>
    <row r="3" spans="1:21" ht="18" customHeight="1" x14ac:dyDescent="0.45">
      <c r="A3" s="346"/>
      <c r="B3" s="319"/>
      <c r="C3" s="319"/>
      <c r="D3" s="319"/>
      <c r="E3" s="319"/>
      <c r="F3" s="319"/>
      <c r="G3" s="319"/>
      <c r="H3" s="319"/>
      <c r="I3" s="319"/>
      <c r="J3" s="319"/>
      <c r="K3" s="319"/>
    </row>
    <row r="4" spans="1:21" ht="18" customHeight="1" x14ac:dyDescent="0.45">
      <c r="A4" s="347" t="s">
        <v>159</v>
      </c>
      <c r="B4" s="319"/>
      <c r="C4" s="319"/>
      <c r="D4" s="319"/>
      <c r="E4" s="319"/>
      <c r="F4" s="319"/>
      <c r="G4" s="319"/>
      <c r="H4" s="319"/>
      <c r="I4" s="319"/>
      <c r="J4" s="319"/>
      <c r="K4" s="319"/>
    </row>
    <row r="5" spans="1:21" ht="18" customHeight="1" x14ac:dyDescent="0.45">
      <c r="A5" s="348"/>
      <c r="B5" s="319"/>
      <c r="C5" s="319"/>
      <c r="D5" s="319"/>
      <c r="E5" s="319"/>
      <c r="F5" s="319"/>
      <c r="G5" s="319"/>
      <c r="H5" s="319"/>
      <c r="I5" s="319"/>
      <c r="J5" s="319"/>
      <c r="K5" s="319"/>
    </row>
    <row r="6" spans="1:21" ht="18" customHeight="1" x14ac:dyDescent="0.45">
      <c r="A6" s="347" t="s">
        <v>243</v>
      </c>
      <c r="B6" s="319"/>
      <c r="C6" s="319"/>
      <c r="D6" s="319"/>
      <c r="E6" s="319"/>
      <c r="F6" s="319"/>
      <c r="G6" s="319"/>
      <c r="H6" s="319"/>
      <c r="I6" s="319"/>
      <c r="J6" s="319"/>
      <c r="K6" s="319"/>
    </row>
    <row r="7" spans="1:21" ht="18" customHeight="1" x14ac:dyDescent="0.45">
      <c r="A7" s="347" t="s">
        <v>440</v>
      </c>
      <c r="C7" s="319"/>
      <c r="D7" s="319"/>
      <c r="E7" s="319"/>
      <c r="F7" s="319"/>
      <c r="G7" s="319"/>
      <c r="H7" s="319"/>
      <c r="I7" s="319"/>
      <c r="J7" s="319"/>
      <c r="K7" s="319"/>
    </row>
    <row r="8" spans="1:21" ht="18" customHeight="1" x14ac:dyDescent="0.45">
      <c r="A8" s="347" t="s">
        <v>439</v>
      </c>
      <c r="C8" s="319"/>
      <c r="D8" s="319"/>
      <c r="E8" s="319"/>
      <c r="F8" s="319"/>
      <c r="G8" s="319"/>
      <c r="H8" s="319"/>
      <c r="I8" s="319"/>
      <c r="J8" s="319"/>
      <c r="K8" s="319"/>
    </row>
    <row r="9" spans="1:21" ht="18" customHeight="1" x14ac:dyDescent="0.45">
      <c r="A9" s="349"/>
      <c r="B9" s="319"/>
      <c r="C9" s="319"/>
      <c r="D9" s="319"/>
      <c r="E9" s="319"/>
      <c r="F9" s="319"/>
      <c r="G9" s="319"/>
      <c r="H9" s="319"/>
      <c r="I9" s="319"/>
      <c r="J9" s="319"/>
      <c r="K9" s="319"/>
      <c r="L9" s="446" t="s">
        <v>246</v>
      </c>
      <c r="N9" s="445"/>
      <c r="O9" s="445"/>
      <c r="P9" s="445"/>
      <c r="Q9" s="445"/>
      <c r="R9" s="445"/>
      <c r="S9" s="445"/>
      <c r="T9" s="445"/>
      <c r="U9" s="445"/>
    </row>
    <row r="10" spans="1:21" ht="26.4" customHeight="1" x14ac:dyDescent="0.45">
      <c r="A10" s="961" t="s">
        <v>245</v>
      </c>
      <c r="B10" s="961"/>
      <c r="C10" s="961"/>
      <c r="D10" s="961"/>
      <c r="E10" s="961"/>
      <c r="F10" s="961"/>
      <c r="G10" s="961"/>
      <c r="H10" s="961"/>
      <c r="I10" s="961"/>
      <c r="J10" s="961"/>
      <c r="K10" s="352"/>
      <c r="L10" s="445"/>
      <c r="M10" s="447" t="s">
        <v>244</v>
      </c>
      <c r="N10" s="445"/>
      <c r="O10" s="445"/>
      <c r="P10" s="445"/>
      <c r="Q10" s="445"/>
      <c r="R10" s="445"/>
      <c r="S10" s="445"/>
      <c r="T10" s="445"/>
      <c r="U10" s="445"/>
    </row>
    <row r="11" spans="1:21" ht="91.2" customHeight="1" x14ac:dyDescent="0.3">
      <c r="A11" s="320" t="s">
        <v>160</v>
      </c>
      <c r="B11" s="320" t="s">
        <v>161</v>
      </c>
      <c r="C11" s="321" t="s">
        <v>424</v>
      </c>
      <c r="D11" s="322" t="s">
        <v>162</v>
      </c>
      <c r="E11" s="322" t="s">
        <v>163</v>
      </c>
      <c r="F11" s="322" t="s">
        <v>164</v>
      </c>
      <c r="G11" s="322" t="s">
        <v>165</v>
      </c>
      <c r="H11" s="322" t="s">
        <v>166</v>
      </c>
      <c r="I11" s="322" t="s">
        <v>167</v>
      </c>
      <c r="J11" s="322" t="s">
        <v>168</v>
      </c>
      <c r="K11" s="353"/>
      <c r="L11" s="448">
        <v>1</v>
      </c>
      <c r="M11" s="449" t="str">
        <f>入力シート!U14</f>
        <v>土木一式工事</v>
      </c>
      <c r="N11" s="449" t="str">
        <f>入力シート!V14</f>
        <v>建築一式工事</v>
      </c>
      <c r="O11" s="449" t="str">
        <f>入力シート!W14</f>
        <v>電気工事</v>
      </c>
      <c r="P11" s="449" t="str">
        <f>入力シート!X14</f>
        <v>管工事</v>
      </c>
      <c r="Q11" s="449" t="str">
        <f>入力シート!Y14</f>
        <v>舗装工事</v>
      </c>
      <c r="R11" s="449" t="str">
        <f>入力シート!Z14</f>
        <v>造園工事</v>
      </c>
      <c r="S11" s="449" t="str">
        <f>入力シート!AA14</f>
        <v>水道施設工事</v>
      </c>
      <c r="T11" s="445"/>
      <c r="U11" s="445"/>
    </row>
    <row r="12" spans="1:21" s="327" customFormat="1" ht="22.2" customHeight="1" x14ac:dyDescent="0.3">
      <c r="A12" s="323" t="s">
        <v>169</v>
      </c>
      <c r="B12" s="324" t="s">
        <v>170</v>
      </c>
      <c r="C12" s="325"/>
      <c r="D12" s="326" t="s">
        <v>171</v>
      </c>
      <c r="E12" s="326"/>
      <c r="F12" s="326"/>
      <c r="G12" s="326"/>
      <c r="H12" s="326" t="s">
        <v>171</v>
      </c>
      <c r="I12" s="326"/>
      <c r="J12" s="326"/>
      <c r="K12" s="354"/>
      <c r="L12" s="448">
        <v>2</v>
      </c>
      <c r="M12" s="450" t="str">
        <f>B12</f>
        <v>１級建設機械施工技士</v>
      </c>
      <c r="N12" s="450" t="str">
        <f>B16</f>
        <v>１級建築施工管理技士</v>
      </c>
      <c r="O12" s="450" t="str">
        <f>B18</f>
        <v>１級電気工事施工管理技士</v>
      </c>
      <c r="P12" s="450" t="str">
        <f>B20</f>
        <v>１級管工事施工管理技士</v>
      </c>
      <c r="Q12" s="450" t="str">
        <f>B12</f>
        <v>１級建設機械施工技士</v>
      </c>
      <c r="R12" s="450" t="str">
        <f>B22</f>
        <v>１級造園工事施工管理技士</v>
      </c>
      <c r="S12" s="450" t="str">
        <f>B14</f>
        <v>１級土木施工管理技士</v>
      </c>
      <c r="T12" s="451"/>
      <c r="U12" s="451"/>
    </row>
    <row r="13" spans="1:21" s="327" customFormat="1" ht="22.2" customHeight="1" x14ac:dyDescent="0.3">
      <c r="A13" s="328" t="s">
        <v>172</v>
      </c>
      <c r="B13" s="329" t="s">
        <v>173</v>
      </c>
      <c r="C13" s="330"/>
      <c r="D13" s="331" t="s">
        <v>174</v>
      </c>
      <c r="E13" s="331"/>
      <c r="F13" s="331"/>
      <c r="G13" s="331"/>
      <c r="H13" s="331" t="s">
        <v>174</v>
      </c>
      <c r="I13" s="331"/>
      <c r="J13" s="331"/>
      <c r="K13" s="355"/>
      <c r="L13" s="448">
        <v>3</v>
      </c>
      <c r="M13" s="450" t="str">
        <f>B14</f>
        <v>１級土木施工管理技士</v>
      </c>
      <c r="N13" s="450" t="str">
        <f>B24</f>
        <v>１級建築士</v>
      </c>
      <c r="O13" s="450" t="str">
        <f>"技術士 "&amp;B26</f>
        <v>技術士 建設・総合技術監理（建設）</v>
      </c>
      <c r="P13" s="450" t="str">
        <f>"技術士 "&amp;B30</f>
        <v>技術士 機械「流体工学」又は「熱工学」・総合技術監理（機械「流体工学」又は「熱工学」）</v>
      </c>
      <c r="Q13" s="450" t="str">
        <f>B14</f>
        <v>１級土木施工管理技士</v>
      </c>
      <c r="R13" s="450" t="str">
        <f>"技術士 "&amp;B26</f>
        <v>技術士 建設・総合技術監理（建設）</v>
      </c>
      <c r="S13" s="450" t="str">
        <f>"技術士 "&amp;B31</f>
        <v>技術士 上下水道・総合技術監理（上下水道）</v>
      </c>
      <c r="T13" s="451"/>
      <c r="U13" s="451"/>
    </row>
    <row r="14" spans="1:21" s="327" customFormat="1" ht="22.2" customHeight="1" x14ac:dyDescent="0.3">
      <c r="A14" s="328"/>
      <c r="B14" s="324" t="s">
        <v>175</v>
      </c>
      <c r="C14" s="325"/>
      <c r="D14" s="326" t="s">
        <v>171</v>
      </c>
      <c r="E14" s="326"/>
      <c r="F14" s="326"/>
      <c r="G14" s="326"/>
      <c r="H14" s="326" t="s">
        <v>171</v>
      </c>
      <c r="I14" s="326"/>
      <c r="J14" s="326" t="s">
        <v>171</v>
      </c>
      <c r="K14" s="354"/>
      <c r="L14" s="448">
        <v>4</v>
      </c>
      <c r="M14" s="450" t="str">
        <f>"技術士 "&amp;B26</f>
        <v>技術士 建設・総合技術監理（建設）</v>
      </c>
      <c r="N14" s="450" t="s">
        <v>247</v>
      </c>
      <c r="O14" s="450" t="str">
        <f>"技術士 "&amp;B27</f>
        <v>技術士 建設「鋼構造及びコンクリート」・総合技術監理（建設「鋼構造及びコンクリート」）</v>
      </c>
      <c r="P14" s="450" t="str">
        <f>"技術士 "&amp;B31</f>
        <v>技術士 上下水道・総合技術監理（上下水道）</v>
      </c>
      <c r="Q14" s="450" t="str">
        <f>"技術士 "&amp;B26</f>
        <v>技術士 建設・総合技術監理（建設）</v>
      </c>
      <c r="R14" s="450" t="str">
        <f>"技術士 "&amp;B27</f>
        <v>技術士 建設「鋼構造及びコンクリート」・総合技術監理（建設「鋼構造及びコンクリート」）</v>
      </c>
      <c r="S14" s="450" t="str">
        <f>"技術士 "&amp;B32</f>
        <v>技術士 上下水道「上水道及び工業用水道」・総合技術監理（上下水道「上水道及び工業用水道」）</v>
      </c>
      <c r="T14" s="451"/>
      <c r="U14" s="451"/>
    </row>
    <row r="15" spans="1:21" s="327" customFormat="1" ht="22.2" customHeight="1" x14ac:dyDescent="0.3">
      <c r="A15" s="328"/>
      <c r="B15" s="329" t="s">
        <v>176</v>
      </c>
      <c r="C15" s="330" t="s">
        <v>177</v>
      </c>
      <c r="D15" s="331" t="s">
        <v>174</v>
      </c>
      <c r="E15" s="331"/>
      <c r="F15" s="331"/>
      <c r="G15" s="331"/>
      <c r="H15" s="331" t="s">
        <v>174</v>
      </c>
      <c r="I15" s="331"/>
      <c r="J15" s="331" t="s">
        <v>174</v>
      </c>
      <c r="K15" s="355"/>
      <c r="L15" s="448">
        <v>5</v>
      </c>
      <c r="M15" s="450" t="str">
        <f>"技術士 "&amp;B27</f>
        <v>技術士 建設「鋼構造及びコンクリート」・総合技術監理（建設「鋼構造及びコンクリート」）</v>
      </c>
      <c r="N15" s="450" t="s">
        <v>247</v>
      </c>
      <c r="O15" s="450" t="str">
        <f>"技術士 "&amp;B29</f>
        <v>技術士 電気電子・総合技術監理（電気電子）</v>
      </c>
      <c r="P15" s="450" t="str">
        <f>"技術士 "&amp;B32</f>
        <v>技術士 上下水道「上水道及び工業用水道」・総合技術監理（上下水道「上水道及び工業用水道」）</v>
      </c>
      <c r="Q15" s="450" t="str">
        <f>"技術士 "&amp;B27</f>
        <v>技術士 建設「鋼構造及びコンクリート」・総合技術監理（建設「鋼構造及びコンクリート」）</v>
      </c>
      <c r="R15" s="450" t="str">
        <f>"技術士 "&amp;B34</f>
        <v>技術士 森林「林業」・総合技術監理（森林「林業」）</v>
      </c>
      <c r="S15" s="450" t="str">
        <f>"技術士 "&amp;B37</f>
        <v>技術士 衛生工学「水質管理」・総合技術監理（衛生工学「水質管理」）</v>
      </c>
      <c r="T15" s="451"/>
      <c r="U15" s="451"/>
    </row>
    <row r="16" spans="1:21" s="327" customFormat="1" ht="22.2" customHeight="1" x14ac:dyDescent="0.3">
      <c r="A16" s="328"/>
      <c r="B16" s="324" t="s">
        <v>178</v>
      </c>
      <c r="C16" s="325"/>
      <c r="D16" s="326"/>
      <c r="E16" s="326" t="s">
        <v>171</v>
      </c>
      <c r="F16" s="326"/>
      <c r="G16" s="326"/>
      <c r="H16" s="326"/>
      <c r="I16" s="326"/>
      <c r="J16" s="326"/>
      <c r="K16" s="354"/>
      <c r="L16" s="448">
        <v>6</v>
      </c>
      <c r="M16" s="450" t="str">
        <f>"技術士 "&amp;B28</f>
        <v>技術士 農業「農業土木」・総合技術監理（農業「農業土木」）</v>
      </c>
      <c r="N16" s="450" t="s">
        <v>247</v>
      </c>
      <c r="O16" s="450" t="s">
        <v>247</v>
      </c>
      <c r="P16" s="450" t="str">
        <f>"技術士 "&amp;B36</f>
        <v>技術士 衛生工学・総合技術監理（衛生工学）</v>
      </c>
      <c r="Q16" s="450" t="s">
        <v>247</v>
      </c>
      <c r="R16" s="450" t="str">
        <f>"技術士 "&amp;B35</f>
        <v>技術士 森林「森林土木」・総合技術監理（森林「森林土木」）</v>
      </c>
      <c r="S16" s="450" t="str">
        <f>"技術士 "&amp;B38</f>
        <v>技術士 衛生工学「廃棄物管理」及び「汚物処理」・総合技術監理（衛生工学「廃棄物管理」）</v>
      </c>
      <c r="T16" s="451"/>
      <c r="U16" s="451"/>
    </row>
    <row r="17" spans="1:21" s="327" customFormat="1" ht="22.2" customHeight="1" x14ac:dyDescent="0.3">
      <c r="A17" s="328"/>
      <c r="B17" s="329" t="s">
        <v>179</v>
      </c>
      <c r="C17" s="330" t="s">
        <v>180</v>
      </c>
      <c r="D17" s="331"/>
      <c r="E17" s="331" t="s">
        <v>174</v>
      </c>
      <c r="F17" s="331"/>
      <c r="G17" s="331"/>
      <c r="H17" s="331"/>
      <c r="I17" s="331"/>
      <c r="J17" s="331"/>
      <c r="K17" s="355"/>
      <c r="L17" s="448">
        <v>7</v>
      </c>
      <c r="M17" s="450" t="str">
        <f>"技術士 "&amp;B33</f>
        <v>技術士 水産「水産土木」・総合技術監理（水産「水産土木」）</v>
      </c>
      <c r="N17" s="450" t="s">
        <v>247</v>
      </c>
      <c r="O17" s="450" t="s">
        <v>247</v>
      </c>
      <c r="P17" s="450" t="str">
        <f>"技術士 "&amp;B37</f>
        <v>技術士 衛生工学「水質管理」・総合技術監理（衛生工学「水質管理」）</v>
      </c>
      <c r="Q17" s="450" t="s">
        <v>248</v>
      </c>
      <c r="R17" s="450" t="s">
        <v>247</v>
      </c>
      <c r="S17" s="450" t="s">
        <v>247</v>
      </c>
      <c r="T17" s="451"/>
      <c r="U17" s="451"/>
    </row>
    <row r="18" spans="1:21" s="327" customFormat="1" ht="22.2" customHeight="1" x14ac:dyDescent="0.3">
      <c r="A18" s="328"/>
      <c r="B18" s="324" t="s">
        <v>181</v>
      </c>
      <c r="C18" s="325"/>
      <c r="D18" s="326"/>
      <c r="E18" s="326"/>
      <c r="F18" s="326" t="s">
        <v>171</v>
      </c>
      <c r="G18" s="326"/>
      <c r="H18" s="326"/>
      <c r="I18" s="326"/>
      <c r="J18" s="326"/>
      <c r="K18" s="354"/>
      <c r="L18" s="448">
        <v>8</v>
      </c>
      <c r="M18" s="450" t="str">
        <f>"技術士 "&amp;B35</f>
        <v>技術士 森林「森林土木」・総合技術監理（森林「森林土木」）</v>
      </c>
      <c r="N18" s="450" t="s">
        <v>247</v>
      </c>
      <c r="O18" s="450" t="s">
        <v>247</v>
      </c>
      <c r="P18" s="450" t="str">
        <f>"技術士 "&amp;B38</f>
        <v>技術士 衛生工学「廃棄物管理」及び「汚物処理」・総合技術監理（衛生工学「廃棄物管理」）</v>
      </c>
      <c r="Q18" s="450" t="s">
        <v>247</v>
      </c>
      <c r="R18" s="450" t="s">
        <v>247</v>
      </c>
      <c r="S18" s="450" t="s">
        <v>249</v>
      </c>
      <c r="T18" s="451"/>
      <c r="U18" s="451"/>
    </row>
    <row r="19" spans="1:21" s="327" customFormat="1" ht="22.2" customHeight="1" x14ac:dyDescent="0.45">
      <c r="A19" s="328"/>
      <c r="B19" s="329" t="s">
        <v>182</v>
      </c>
      <c r="C19" s="330"/>
      <c r="D19" s="331"/>
      <c r="E19" s="331"/>
      <c r="F19" s="331" t="s">
        <v>174</v>
      </c>
      <c r="G19" s="331"/>
      <c r="H19" s="331"/>
      <c r="I19" s="331"/>
      <c r="J19" s="331"/>
      <c r="K19" s="355"/>
      <c r="L19" s="451"/>
      <c r="M19" s="451"/>
      <c r="N19" s="451"/>
      <c r="O19" s="451"/>
      <c r="P19" s="451"/>
      <c r="Q19" s="451"/>
      <c r="R19" s="451"/>
      <c r="S19" s="451"/>
      <c r="T19" s="451"/>
      <c r="U19" s="451"/>
    </row>
    <row r="20" spans="1:21" s="327" customFormat="1" ht="22.2" customHeight="1" x14ac:dyDescent="0.45">
      <c r="A20" s="328"/>
      <c r="B20" s="324" t="s">
        <v>183</v>
      </c>
      <c r="C20" s="325"/>
      <c r="D20" s="326"/>
      <c r="E20" s="326"/>
      <c r="F20" s="326"/>
      <c r="G20" s="326" t="s">
        <v>171</v>
      </c>
      <c r="H20" s="326"/>
      <c r="I20" s="326"/>
      <c r="J20" s="326"/>
      <c r="K20" s="354"/>
      <c r="L20" s="451"/>
      <c r="M20" s="451"/>
      <c r="N20" s="451"/>
      <c r="O20" s="451"/>
      <c r="P20" s="451"/>
      <c r="Q20" s="451"/>
      <c r="R20" s="451"/>
      <c r="S20" s="451"/>
      <c r="T20" s="451"/>
      <c r="U20" s="451"/>
    </row>
    <row r="21" spans="1:21" s="327" customFormat="1" ht="22.2" customHeight="1" x14ac:dyDescent="0.45">
      <c r="A21" s="328"/>
      <c r="B21" s="329" t="s">
        <v>184</v>
      </c>
      <c r="C21" s="330"/>
      <c r="D21" s="331"/>
      <c r="E21" s="331"/>
      <c r="F21" s="331"/>
      <c r="G21" s="331" t="s">
        <v>174</v>
      </c>
      <c r="H21" s="331"/>
      <c r="I21" s="331"/>
      <c r="J21" s="331"/>
      <c r="K21" s="355"/>
      <c r="L21" s="451"/>
      <c r="M21" s="451"/>
      <c r="N21" s="451"/>
      <c r="O21" s="451"/>
      <c r="P21" s="451"/>
      <c r="Q21" s="451"/>
      <c r="R21" s="451"/>
      <c r="S21" s="451"/>
      <c r="T21" s="451"/>
      <c r="U21" s="451"/>
    </row>
    <row r="22" spans="1:21" s="327" customFormat="1" ht="22.2" customHeight="1" x14ac:dyDescent="0.45">
      <c r="A22" s="328"/>
      <c r="B22" s="324" t="s">
        <v>185</v>
      </c>
      <c r="C22" s="325"/>
      <c r="D22" s="326"/>
      <c r="E22" s="326"/>
      <c r="F22" s="326"/>
      <c r="G22" s="326"/>
      <c r="H22" s="326"/>
      <c r="I22" s="326" t="s">
        <v>171</v>
      </c>
      <c r="J22" s="326"/>
      <c r="K22" s="354"/>
      <c r="L22" s="452" t="s">
        <v>250</v>
      </c>
      <c r="M22" s="453" t="str">
        <f>HLOOKUP(入力シート!$E$14,$M$11:$S$18,1,FALSE)</f>
        <v>建築一式工事</v>
      </c>
      <c r="N22" s="454"/>
      <c r="O22" s="454"/>
      <c r="P22" s="454"/>
      <c r="Q22" s="454"/>
      <c r="R22" s="454"/>
      <c r="S22" s="454"/>
      <c r="T22" s="455"/>
      <c r="U22" s="451"/>
    </row>
    <row r="23" spans="1:21" s="327" customFormat="1" ht="22.2" customHeight="1" x14ac:dyDescent="0.45">
      <c r="A23" s="332"/>
      <c r="B23" s="329" t="s">
        <v>186</v>
      </c>
      <c r="C23" s="330"/>
      <c r="D23" s="331"/>
      <c r="E23" s="331"/>
      <c r="F23" s="331"/>
      <c r="G23" s="331"/>
      <c r="H23" s="331"/>
      <c r="I23" s="331" t="s">
        <v>174</v>
      </c>
      <c r="J23" s="331"/>
      <c r="K23" s="355"/>
      <c r="L23" s="465">
        <v>1</v>
      </c>
      <c r="M23" s="456" t="str">
        <f>HLOOKUP(入力シート!$E$14,$M$11:$S$18,2,FALSE)</f>
        <v>１級建築施工管理技士</v>
      </c>
      <c r="N23" s="457"/>
      <c r="O23" s="457"/>
      <c r="P23" s="457"/>
      <c r="Q23" s="457"/>
      <c r="R23" s="457"/>
      <c r="S23" s="457"/>
      <c r="T23" s="458"/>
      <c r="U23" s="451"/>
    </row>
    <row r="24" spans="1:21" s="327" customFormat="1" ht="22.2" customHeight="1" x14ac:dyDescent="0.45">
      <c r="A24" s="323" t="s">
        <v>187</v>
      </c>
      <c r="B24" s="324" t="s">
        <v>188</v>
      </c>
      <c r="C24" s="325"/>
      <c r="D24" s="326"/>
      <c r="E24" s="326" t="s">
        <v>171</v>
      </c>
      <c r="F24" s="326"/>
      <c r="G24" s="326"/>
      <c r="H24" s="326"/>
      <c r="I24" s="326"/>
      <c r="J24" s="326"/>
      <c r="K24" s="354"/>
      <c r="L24" s="466">
        <v>2</v>
      </c>
      <c r="M24" s="459" t="str">
        <f>HLOOKUP(入力シート!$E$14,$M$11:$S$18,3,FALSE)</f>
        <v>１級建築士</v>
      </c>
      <c r="N24" s="460"/>
      <c r="O24" s="460"/>
      <c r="P24" s="460"/>
      <c r="Q24" s="460"/>
      <c r="R24" s="460"/>
      <c r="S24" s="460"/>
      <c r="T24" s="461"/>
      <c r="U24" s="451"/>
    </row>
    <row r="25" spans="1:21" s="327" customFormat="1" ht="22.2" customHeight="1" x14ac:dyDescent="0.45">
      <c r="A25" s="333" t="s">
        <v>189</v>
      </c>
      <c r="B25" s="550" t="s">
        <v>190</v>
      </c>
      <c r="C25" s="551"/>
      <c r="D25" s="552"/>
      <c r="E25" s="552" t="s">
        <v>174</v>
      </c>
      <c r="F25" s="552"/>
      <c r="G25" s="552"/>
      <c r="H25" s="552"/>
      <c r="I25" s="552"/>
      <c r="J25" s="552"/>
      <c r="K25" s="355"/>
      <c r="L25" s="466">
        <v>3</v>
      </c>
      <c r="M25" s="459" t="str">
        <f>HLOOKUP(入力シート!$E$14,$M$11:$S$18,4,FALSE)</f>
        <v>-</v>
      </c>
      <c r="N25" s="460"/>
      <c r="O25" s="460"/>
      <c r="P25" s="460"/>
      <c r="Q25" s="460"/>
      <c r="R25" s="460"/>
      <c r="S25" s="460"/>
      <c r="T25" s="461"/>
      <c r="U25" s="451"/>
    </row>
    <row r="26" spans="1:21" s="327" customFormat="1" ht="22.2" customHeight="1" x14ac:dyDescent="0.45">
      <c r="A26" s="323" t="s">
        <v>191</v>
      </c>
      <c r="B26" s="324" t="s">
        <v>192</v>
      </c>
      <c r="C26" s="325"/>
      <c r="D26" s="334" t="s">
        <v>193</v>
      </c>
      <c r="E26" s="334"/>
      <c r="F26" s="334" t="s">
        <v>194</v>
      </c>
      <c r="G26" s="334"/>
      <c r="H26" s="334" t="s">
        <v>194</v>
      </c>
      <c r="I26" s="334" t="s">
        <v>194</v>
      </c>
      <c r="J26" s="334"/>
      <c r="K26" s="356"/>
      <c r="L26" s="466">
        <v>4</v>
      </c>
      <c r="M26" s="459" t="str">
        <f>HLOOKUP(入力シート!$E$14,$M$11:$S$18,5,FALSE)</f>
        <v>-</v>
      </c>
      <c r="N26" s="460"/>
      <c r="O26" s="460"/>
      <c r="P26" s="460"/>
      <c r="Q26" s="460"/>
      <c r="R26" s="460"/>
      <c r="S26" s="460"/>
      <c r="T26" s="461"/>
      <c r="U26" s="451"/>
    </row>
    <row r="27" spans="1:21" s="327" customFormat="1" ht="22.2" customHeight="1" x14ac:dyDescent="0.45">
      <c r="A27" s="335" t="s">
        <v>195</v>
      </c>
      <c r="B27" s="336" t="s">
        <v>196</v>
      </c>
      <c r="C27" s="337"/>
      <c r="D27" s="338" t="s">
        <v>194</v>
      </c>
      <c r="E27" s="338"/>
      <c r="F27" s="338" t="s">
        <v>194</v>
      </c>
      <c r="G27" s="338"/>
      <c r="H27" s="338" t="s">
        <v>194</v>
      </c>
      <c r="I27" s="338" t="s">
        <v>194</v>
      </c>
      <c r="J27" s="338"/>
      <c r="K27" s="357"/>
      <c r="L27" s="466">
        <v>5</v>
      </c>
      <c r="M27" s="459" t="str">
        <f>HLOOKUP(入力シート!$E$14,$M$11:$S$18,6,FALSE)</f>
        <v>-</v>
      </c>
      <c r="N27" s="460"/>
      <c r="O27" s="460"/>
      <c r="P27" s="460"/>
      <c r="Q27" s="460"/>
      <c r="R27" s="460"/>
      <c r="S27" s="460"/>
      <c r="T27" s="461"/>
      <c r="U27" s="451"/>
    </row>
    <row r="28" spans="1:21" s="327" customFormat="1" ht="22.2" customHeight="1" x14ac:dyDescent="0.45">
      <c r="A28" s="328"/>
      <c r="B28" s="339" t="s">
        <v>197</v>
      </c>
      <c r="C28" s="340"/>
      <c r="D28" s="341" t="s">
        <v>194</v>
      </c>
      <c r="E28" s="341"/>
      <c r="F28" s="341"/>
      <c r="G28" s="341"/>
      <c r="H28" s="341"/>
      <c r="I28" s="341"/>
      <c r="J28" s="341"/>
      <c r="K28" s="356"/>
      <c r="L28" s="466">
        <v>6</v>
      </c>
      <c r="M28" s="459" t="str">
        <f>HLOOKUP(入力シート!$E$14,$M$11:$S$18,7,FALSE)</f>
        <v>-</v>
      </c>
      <c r="N28" s="460"/>
      <c r="O28" s="460"/>
      <c r="P28" s="460"/>
      <c r="Q28" s="460"/>
      <c r="R28" s="460"/>
      <c r="S28" s="460"/>
      <c r="T28" s="461"/>
      <c r="U28" s="451"/>
    </row>
    <row r="29" spans="1:21" s="327" customFormat="1" ht="22.2" customHeight="1" x14ac:dyDescent="0.45">
      <c r="A29" s="328"/>
      <c r="B29" s="336" t="s">
        <v>198</v>
      </c>
      <c r="C29" s="337"/>
      <c r="D29" s="338"/>
      <c r="E29" s="338"/>
      <c r="F29" s="338" t="s">
        <v>194</v>
      </c>
      <c r="G29" s="338"/>
      <c r="H29" s="338"/>
      <c r="I29" s="338"/>
      <c r="J29" s="338"/>
      <c r="K29" s="357"/>
      <c r="L29" s="466">
        <v>7</v>
      </c>
      <c r="M29" s="462" t="str">
        <f>HLOOKUP(入力シート!$E$14,$M$11:$S$18,8,FALSE)</f>
        <v>-</v>
      </c>
      <c r="N29" s="463"/>
      <c r="O29" s="463"/>
      <c r="P29" s="463"/>
      <c r="Q29" s="463"/>
      <c r="R29" s="463"/>
      <c r="S29" s="463"/>
      <c r="T29" s="464"/>
      <c r="U29" s="451"/>
    </row>
    <row r="30" spans="1:21" s="327" customFormat="1" ht="22.2" customHeight="1" x14ac:dyDescent="0.45">
      <c r="A30" s="328"/>
      <c r="B30" s="339" t="s">
        <v>199</v>
      </c>
      <c r="C30" s="340"/>
      <c r="D30" s="341"/>
      <c r="E30" s="341"/>
      <c r="F30" s="341"/>
      <c r="G30" s="341" t="s">
        <v>194</v>
      </c>
      <c r="H30" s="341"/>
      <c r="I30" s="341"/>
      <c r="J30" s="341"/>
      <c r="K30" s="356"/>
      <c r="L30" s="451"/>
      <c r="M30" s="451"/>
      <c r="N30" s="451"/>
      <c r="O30" s="451"/>
      <c r="P30" s="451"/>
      <c r="Q30" s="451"/>
      <c r="R30" s="451"/>
      <c r="S30" s="451"/>
      <c r="T30" s="451"/>
      <c r="U30" s="451"/>
    </row>
    <row r="31" spans="1:21" s="327" customFormat="1" ht="22.2" customHeight="1" x14ac:dyDescent="0.45">
      <c r="A31" s="328"/>
      <c r="B31" s="336" t="s">
        <v>200</v>
      </c>
      <c r="C31" s="337"/>
      <c r="D31" s="338"/>
      <c r="E31" s="338"/>
      <c r="F31" s="338"/>
      <c r="G31" s="338" t="s">
        <v>194</v>
      </c>
      <c r="H31" s="338"/>
      <c r="I31" s="338"/>
      <c r="J31" s="338" t="s">
        <v>194</v>
      </c>
      <c r="K31" s="357"/>
    </row>
    <row r="32" spans="1:21" s="327" customFormat="1" ht="22.2" customHeight="1" x14ac:dyDescent="0.45">
      <c r="A32" s="328"/>
      <c r="B32" s="962" t="s">
        <v>201</v>
      </c>
      <c r="C32" s="963"/>
      <c r="D32" s="341"/>
      <c r="E32" s="341"/>
      <c r="F32" s="341"/>
      <c r="G32" s="341" t="s">
        <v>194</v>
      </c>
      <c r="H32" s="341"/>
      <c r="I32" s="341"/>
      <c r="J32" s="341" t="s">
        <v>194</v>
      </c>
      <c r="K32" s="356"/>
    </row>
    <row r="33" spans="1:11" s="327" customFormat="1" ht="22.2" customHeight="1" x14ac:dyDescent="0.45">
      <c r="A33" s="328"/>
      <c r="B33" s="336" t="s">
        <v>202</v>
      </c>
      <c r="C33" s="337"/>
      <c r="D33" s="338" t="s">
        <v>194</v>
      </c>
      <c r="E33" s="338"/>
      <c r="F33" s="338"/>
      <c r="G33" s="338"/>
      <c r="H33" s="338"/>
      <c r="I33" s="338"/>
      <c r="J33" s="338"/>
      <c r="K33" s="357"/>
    </row>
    <row r="34" spans="1:11" s="327" customFormat="1" ht="22.2" customHeight="1" x14ac:dyDescent="0.45">
      <c r="A34" s="328"/>
      <c r="B34" s="339" t="s">
        <v>203</v>
      </c>
      <c r="C34" s="340"/>
      <c r="D34" s="341"/>
      <c r="E34" s="341"/>
      <c r="F34" s="341"/>
      <c r="G34" s="341"/>
      <c r="H34" s="341"/>
      <c r="I34" s="341" t="s">
        <v>194</v>
      </c>
      <c r="J34" s="341"/>
      <c r="K34" s="356"/>
    </row>
    <row r="35" spans="1:11" s="327" customFormat="1" ht="22.2" customHeight="1" x14ac:dyDescent="0.45">
      <c r="A35" s="328"/>
      <c r="B35" s="336" t="s">
        <v>204</v>
      </c>
      <c r="C35" s="337"/>
      <c r="D35" s="338" t="s">
        <v>194</v>
      </c>
      <c r="E35" s="338"/>
      <c r="F35" s="338"/>
      <c r="G35" s="338"/>
      <c r="H35" s="338"/>
      <c r="I35" s="338" t="s">
        <v>194</v>
      </c>
      <c r="J35" s="338"/>
      <c r="K35" s="357"/>
    </row>
    <row r="36" spans="1:11" s="327" customFormat="1" ht="22.2" customHeight="1" x14ac:dyDescent="0.45">
      <c r="A36" s="328"/>
      <c r="B36" s="339" t="s">
        <v>205</v>
      </c>
      <c r="C36" s="340"/>
      <c r="D36" s="341"/>
      <c r="E36" s="341"/>
      <c r="F36" s="341"/>
      <c r="G36" s="341" t="s">
        <v>194</v>
      </c>
      <c r="H36" s="341"/>
      <c r="I36" s="341"/>
      <c r="J36" s="341"/>
      <c r="K36" s="356"/>
    </row>
    <row r="37" spans="1:11" s="327" customFormat="1" ht="22.2" customHeight="1" x14ac:dyDescent="0.45">
      <c r="A37" s="328"/>
      <c r="B37" s="336" t="s">
        <v>206</v>
      </c>
      <c r="C37" s="337"/>
      <c r="D37" s="338"/>
      <c r="E37" s="338"/>
      <c r="F37" s="338"/>
      <c r="G37" s="338" t="s">
        <v>194</v>
      </c>
      <c r="H37" s="338"/>
      <c r="I37" s="338"/>
      <c r="J37" s="338" t="s">
        <v>194</v>
      </c>
      <c r="K37" s="357"/>
    </row>
    <row r="38" spans="1:11" s="327" customFormat="1" ht="22.2" customHeight="1" x14ac:dyDescent="0.45">
      <c r="A38" s="332"/>
      <c r="B38" s="342" t="s">
        <v>255</v>
      </c>
      <c r="C38" s="343"/>
      <c r="D38" s="344"/>
      <c r="E38" s="344"/>
      <c r="F38" s="344"/>
      <c r="G38" s="344" t="s">
        <v>194</v>
      </c>
      <c r="H38" s="344"/>
      <c r="I38" s="344"/>
      <c r="J38" s="344" t="s">
        <v>194</v>
      </c>
      <c r="K38" s="356"/>
    </row>
  </sheetData>
  <mergeCells count="3">
    <mergeCell ref="A2:J2"/>
    <mergeCell ref="A10:J10"/>
    <mergeCell ref="B32:C32"/>
  </mergeCells>
  <phoneticPr fontId="24"/>
  <printOptions horizontalCentered="1"/>
  <pageMargins left="0.70866141732283472" right="0.70866141732283472"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35"/>
  <sheetViews>
    <sheetView tabSelected="1" view="pageBreakPreview" zoomScaleNormal="100" zoomScaleSheetLayoutView="100" workbookViewId="0">
      <selection activeCell="J14" sqref="J14"/>
    </sheetView>
  </sheetViews>
  <sheetFormatPr defaultColWidth="8.69921875" defaultRowHeight="14.4" x14ac:dyDescent="0.2"/>
  <cols>
    <col min="1" max="1" width="5.8984375" style="292" customWidth="1"/>
    <col min="2" max="2" width="4.19921875" style="292" customWidth="1"/>
    <col min="3" max="5" width="5.5" style="292" customWidth="1"/>
    <col min="6" max="16" width="5" style="292" customWidth="1"/>
    <col min="17" max="17" width="5.5" style="292" customWidth="1"/>
    <col min="18" max="18" width="7.3984375" style="292" hidden="1" customWidth="1"/>
    <col min="19" max="52" width="5.69921875" style="292" customWidth="1"/>
    <col min="53" max="16384" width="8.69921875" style="292"/>
  </cols>
  <sheetData>
    <row r="1" spans="1:18" ht="18.600000000000001" customHeight="1" x14ac:dyDescent="0.2">
      <c r="R1" s="302" t="s">
        <v>466</v>
      </c>
    </row>
    <row r="2" spans="1:18" ht="18.600000000000001" customHeight="1" x14ac:dyDescent="0.45">
      <c r="D2" s="1139" t="s">
        <v>523</v>
      </c>
      <c r="E2" s="1064"/>
      <c r="F2" s="1064"/>
      <c r="G2" s="1064"/>
      <c r="H2" s="1064"/>
      <c r="I2" s="1064"/>
      <c r="J2" s="1064"/>
      <c r="K2" s="1064"/>
      <c r="L2" s="1064"/>
      <c r="M2" s="1064"/>
      <c r="N2" s="1064"/>
      <c r="R2" s="439" t="s">
        <v>337</v>
      </c>
    </row>
    <row r="3" spans="1:18" ht="18.600000000000001" customHeight="1" x14ac:dyDescent="0.2">
      <c r="A3" s="293"/>
      <c r="B3" s="293"/>
      <c r="C3" s="293"/>
      <c r="D3" s="293"/>
      <c r="E3" s="293"/>
      <c r="F3" s="293"/>
      <c r="G3" s="293"/>
      <c r="H3" s="293"/>
      <c r="I3" s="293"/>
      <c r="J3" s="293"/>
      <c r="K3" s="293"/>
      <c r="L3" s="293"/>
      <c r="M3" s="293"/>
      <c r="N3" s="293"/>
      <c r="O3" s="293"/>
      <c r="P3" s="293"/>
      <c r="Q3" s="293"/>
      <c r="R3" s="361"/>
    </row>
    <row r="4" spans="1:18" ht="18.600000000000001" customHeight="1" x14ac:dyDescent="0.2">
      <c r="A4" s="293"/>
      <c r="B4" s="293"/>
      <c r="C4" s="293"/>
      <c r="D4" s="293"/>
      <c r="E4" s="293"/>
      <c r="F4" s="293"/>
      <c r="G4" s="293"/>
      <c r="H4" s="293"/>
      <c r="I4" s="293"/>
      <c r="J4" s="1127" t="s">
        <v>98</v>
      </c>
      <c r="K4" s="1127"/>
      <c r="L4" s="1140" t="s">
        <v>313</v>
      </c>
      <c r="M4" s="1140"/>
      <c r="N4" s="1140"/>
      <c r="O4" s="1140"/>
      <c r="P4" s="1140"/>
      <c r="Q4" s="293"/>
      <c r="R4" s="361"/>
    </row>
    <row r="5" spans="1:18" ht="18.600000000000001" customHeight="1" x14ac:dyDescent="0.2">
      <c r="A5" s="293"/>
      <c r="B5" s="293"/>
      <c r="C5" s="293"/>
      <c r="D5" s="293"/>
      <c r="E5" s="293"/>
      <c r="F5" s="293"/>
      <c r="G5" s="293"/>
      <c r="H5" s="293"/>
      <c r="I5" s="293"/>
      <c r="J5" s="293"/>
      <c r="K5" s="293"/>
      <c r="L5" s="293"/>
      <c r="M5" s="293"/>
      <c r="N5" s="293"/>
      <c r="O5" s="293"/>
      <c r="P5" s="293"/>
      <c r="Q5" s="293"/>
      <c r="R5" s="361"/>
    </row>
    <row r="6" spans="1:18" ht="18.600000000000001" customHeight="1" x14ac:dyDescent="0.2">
      <c r="A6" s="1127" t="s">
        <v>72</v>
      </c>
      <c r="B6" s="1127"/>
      <c r="C6" s="1127"/>
      <c r="D6" s="293"/>
      <c r="E6" s="293"/>
      <c r="F6" s="293"/>
      <c r="G6" s="293"/>
      <c r="H6" s="293"/>
      <c r="I6" s="293"/>
      <c r="J6" s="293"/>
      <c r="K6" s="293"/>
      <c r="L6" s="293"/>
      <c r="M6" s="293"/>
      <c r="N6" s="293"/>
      <c r="O6" s="293"/>
      <c r="P6" s="293"/>
      <c r="Q6" s="293"/>
      <c r="R6" s="361"/>
    </row>
    <row r="7" spans="1:18" ht="18.600000000000001" customHeight="1" x14ac:dyDescent="0.2">
      <c r="A7" s="293"/>
      <c r="B7" s="293"/>
      <c r="C7" s="293"/>
      <c r="D7" s="293"/>
      <c r="E7" s="293"/>
      <c r="F7" s="293"/>
      <c r="G7" s="293"/>
      <c r="H7" s="293"/>
      <c r="I7" s="293"/>
      <c r="J7" s="293"/>
      <c r="K7" s="293"/>
      <c r="L7" s="293"/>
      <c r="M7" s="293"/>
      <c r="N7" s="293"/>
      <c r="O7" s="293"/>
      <c r="P7" s="293"/>
      <c r="Q7" s="293"/>
      <c r="R7" s="361"/>
    </row>
    <row r="8" spans="1:18" ht="18.600000000000001" customHeight="1" x14ac:dyDescent="0.2">
      <c r="A8" s="293"/>
      <c r="B8" s="293"/>
      <c r="C8" s="293"/>
      <c r="D8" s="293"/>
      <c r="E8" s="293"/>
      <c r="F8" s="1141" t="s">
        <v>134</v>
      </c>
      <c r="G8" s="1141"/>
      <c r="H8" s="1141"/>
      <c r="I8" s="1142"/>
      <c r="J8" s="1142"/>
      <c r="K8" s="1142"/>
      <c r="L8" s="1142"/>
      <c r="M8" s="1142"/>
      <c r="N8" s="1142"/>
      <c r="O8" s="1142"/>
      <c r="P8" s="293"/>
      <c r="Q8" s="293"/>
      <c r="R8" s="361"/>
    </row>
    <row r="9" spans="1:18" ht="18.600000000000001" customHeight="1" x14ac:dyDescent="0.2">
      <c r="A9" s="293"/>
      <c r="B9" s="293"/>
      <c r="C9" s="293"/>
      <c r="D9" s="293"/>
      <c r="E9" s="293"/>
      <c r="F9" s="1141" t="s">
        <v>135</v>
      </c>
      <c r="G9" s="1141"/>
      <c r="H9" s="1141"/>
      <c r="I9" s="1142"/>
      <c r="J9" s="1142"/>
      <c r="K9" s="1142"/>
      <c r="L9" s="1142"/>
      <c r="M9" s="1142"/>
      <c r="N9" s="1142"/>
      <c r="O9" s="1142"/>
      <c r="P9" s="293"/>
      <c r="Q9" s="293"/>
    </row>
    <row r="10" spans="1:18" ht="18.600000000000001" customHeight="1" x14ac:dyDescent="0.2">
      <c r="A10" s="293"/>
      <c r="B10" s="293"/>
      <c r="C10" s="293"/>
      <c r="D10" s="293"/>
      <c r="E10" s="293"/>
      <c r="F10" s="1141" t="s">
        <v>106</v>
      </c>
      <c r="G10" s="1141"/>
      <c r="H10" s="1141"/>
      <c r="I10" s="1142"/>
      <c r="J10" s="1142"/>
      <c r="K10" s="1142"/>
      <c r="L10" s="1142"/>
      <c r="M10" s="1142"/>
      <c r="N10" s="1142"/>
      <c r="O10" s="1142"/>
      <c r="P10" s="554"/>
      <c r="Q10" s="293"/>
    </row>
    <row r="11" spans="1:18" ht="18.600000000000001" customHeight="1" x14ac:dyDescent="0.2">
      <c r="A11" s="293"/>
      <c r="B11" s="293"/>
      <c r="C11" s="293"/>
      <c r="D11" s="293"/>
      <c r="E11" s="293"/>
      <c r="F11" s="1141" t="s">
        <v>73</v>
      </c>
      <c r="G11" s="1141"/>
      <c r="H11" s="1141"/>
      <c r="I11" s="1142"/>
      <c r="J11" s="1142"/>
      <c r="K11" s="1142"/>
      <c r="L11" s="1142"/>
      <c r="M11" s="1142"/>
      <c r="N11" s="1142"/>
      <c r="O11" s="1142"/>
      <c r="P11" s="293"/>
      <c r="Q11" s="293"/>
    </row>
    <row r="12" spans="1:18" ht="18.600000000000001" customHeight="1" x14ac:dyDescent="0.2">
      <c r="A12" s="293"/>
      <c r="B12" s="293"/>
      <c r="C12" s="293"/>
      <c r="D12" s="293"/>
      <c r="E12" s="293"/>
      <c r="F12" s="1141" t="s">
        <v>74</v>
      </c>
      <c r="G12" s="1141"/>
      <c r="H12" s="1141"/>
      <c r="I12" s="1142"/>
      <c r="J12" s="1142"/>
      <c r="K12" s="1142"/>
      <c r="L12" s="1142"/>
      <c r="M12" s="1142"/>
      <c r="N12" s="1142"/>
      <c r="O12" s="1142"/>
      <c r="P12" s="293"/>
      <c r="Q12" s="293"/>
    </row>
    <row r="13" spans="1:18" ht="18.600000000000001" customHeight="1" x14ac:dyDescent="0.2">
      <c r="A13" s="293"/>
      <c r="B13" s="293"/>
      <c r="C13" s="293"/>
      <c r="D13" s="293"/>
      <c r="E13" s="293"/>
      <c r="F13" s="293"/>
      <c r="G13" s="293"/>
      <c r="H13" s="293"/>
      <c r="I13" s="293"/>
      <c r="J13" s="293"/>
      <c r="K13" s="293"/>
      <c r="L13" s="293"/>
      <c r="M13" s="293"/>
      <c r="N13" s="293"/>
      <c r="O13" s="293"/>
      <c r="P13" s="293"/>
      <c r="Q13" s="293"/>
    </row>
    <row r="14" spans="1:18" ht="18.600000000000001" customHeight="1" x14ac:dyDescent="0.2">
      <c r="A14" s="293"/>
      <c r="B14" s="293"/>
      <c r="C14" s="293"/>
      <c r="D14" s="293"/>
      <c r="E14" s="293"/>
      <c r="F14" s="293"/>
      <c r="G14" s="293"/>
      <c r="H14" s="293"/>
      <c r="I14" s="293"/>
      <c r="J14" s="293"/>
      <c r="K14" s="293"/>
      <c r="L14" s="293"/>
      <c r="M14" s="293"/>
      <c r="N14" s="293"/>
      <c r="O14" s="293"/>
      <c r="P14" s="293"/>
      <c r="Q14" s="293"/>
    </row>
    <row r="15" spans="1:18" s="294" customFormat="1" ht="37.35" customHeight="1" x14ac:dyDescent="0.2">
      <c r="A15" s="1143" t="s">
        <v>516</v>
      </c>
      <c r="B15" s="1143"/>
      <c r="C15" s="1143"/>
      <c r="D15" s="1143"/>
      <c r="E15" s="1143"/>
      <c r="F15" s="1143"/>
      <c r="G15" s="1143"/>
      <c r="H15" s="1143"/>
      <c r="I15" s="1143"/>
      <c r="J15" s="1143"/>
      <c r="K15" s="1143"/>
      <c r="L15" s="1143"/>
      <c r="M15" s="1143"/>
      <c r="N15" s="1143"/>
      <c r="O15" s="1143"/>
      <c r="P15" s="1143"/>
      <c r="Q15" s="1143"/>
    </row>
    <row r="16" spans="1:18" ht="37.35" customHeight="1" x14ac:dyDescent="0.2">
      <c r="A16" s="1144" t="str">
        <f>入力シート!D264</f>
        <v>なお、地方自治法施行令（昭和２２年政令第１６号）第１６７条の４の規定に該当する者でないこと及び添付書類の内容について事実と相違ないことを誓約します。</v>
      </c>
      <c r="B16" s="1144"/>
      <c r="C16" s="1144"/>
      <c r="D16" s="1144"/>
      <c r="E16" s="1144"/>
      <c r="F16" s="1144"/>
      <c r="G16" s="1144"/>
      <c r="H16" s="1144"/>
      <c r="I16" s="1144"/>
      <c r="J16" s="1144"/>
      <c r="K16" s="1144"/>
      <c r="L16" s="1144"/>
      <c r="M16" s="1144"/>
      <c r="N16" s="1144"/>
      <c r="O16" s="1144"/>
      <c r="P16" s="1144"/>
      <c r="Q16" s="1144"/>
    </row>
    <row r="17" spans="1:17" ht="18.600000000000001" customHeight="1" x14ac:dyDescent="0.2"/>
    <row r="18" spans="1:17" ht="18.600000000000001" customHeight="1" x14ac:dyDescent="0.2">
      <c r="A18" s="1127" t="s">
        <v>83</v>
      </c>
      <c r="B18" s="1127"/>
      <c r="C18" s="1127"/>
      <c r="D18" s="1127"/>
      <c r="E18" s="1127"/>
      <c r="F18" s="1127"/>
      <c r="G18" s="1127"/>
      <c r="H18" s="1127"/>
      <c r="I18" s="1127"/>
      <c r="J18" s="1127"/>
      <c r="K18" s="1127"/>
      <c r="L18" s="1127"/>
      <c r="M18" s="1127"/>
      <c r="N18" s="1127"/>
      <c r="O18" s="1127"/>
      <c r="P18" s="1127"/>
      <c r="Q18" s="1127"/>
    </row>
    <row r="19" spans="1:17" ht="18.600000000000001" customHeight="1" x14ac:dyDescent="0.2">
      <c r="A19" s="553" t="s">
        <v>467</v>
      </c>
    </row>
    <row r="20" spans="1:17" ht="18.600000000000001" customHeight="1" x14ac:dyDescent="0.2">
      <c r="A20" s="295"/>
      <c r="B20" s="1133"/>
      <c r="C20" s="1134"/>
      <c r="D20" s="1134"/>
      <c r="E20" s="1134"/>
      <c r="F20" s="1133"/>
      <c r="G20" s="1134"/>
      <c r="H20" s="1134"/>
      <c r="I20" s="1134"/>
      <c r="J20" s="1133"/>
      <c r="K20" s="1134"/>
      <c r="L20" s="1134"/>
      <c r="M20" s="1134"/>
      <c r="N20" s="1133"/>
      <c r="O20" s="1134"/>
      <c r="P20" s="1134"/>
      <c r="Q20" s="1135"/>
    </row>
    <row r="21" spans="1:17" ht="18.600000000000001" customHeight="1" x14ac:dyDescent="0.2">
      <c r="A21" s="295"/>
      <c r="B21" s="1133"/>
      <c r="C21" s="1134"/>
      <c r="D21" s="1134"/>
      <c r="E21" s="1134"/>
      <c r="F21" s="1133"/>
      <c r="G21" s="1134"/>
      <c r="H21" s="1134"/>
      <c r="I21" s="1134"/>
      <c r="J21" s="1133"/>
      <c r="K21" s="1134"/>
      <c r="L21" s="1134"/>
      <c r="M21" s="1135"/>
    </row>
    <row r="22" spans="1:17" ht="18.600000000000001" customHeight="1" x14ac:dyDescent="0.45">
      <c r="A22" s="296"/>
      <c r="B22" s="1138" t="s">
        <v>499</v>
      </c>
      <c r="C22" s="1138"/>
      <c r="D22" s="1138"/>
      <c r="E22" s="1138"/>
      <c r="F22" s="1138"/>
      <c r="G22" s="1138"/>
      <c r="H22" s="1138"/>
      <c r="I22" s="1138"/>
      <c r="J22" s="1138"/>
      <c r="K22" s="1138"/>
      <c r="L22" s="1138"/>
      <c r="M22" s="1138"/>
      <c r="N22" s="1138"/>
      <c r="O22" s="1138"/>
      <c r="P22" s="1138"/>
      <c r="Q22" s="1064"/>
    </row>
    <row r="23" spans="1:17" ht="18.600000000000001" customHeight="1" x14ac:dyDescent="0.2">
      <c r="A23" s="296"/>
    </row>
    <row r="24" spans="1:17" ht="18.600000000000001" hidden="1" customHeight="1" x14ac:dyDescent="0.2">
      <c r="A24" s="295">
        <v>2</v>
      </c>
      <c r="B24" s="1136" t="s">
        <v>2</v>
      </c>
      <c r="C24" s="1136"/>
    </row>
    <row r="25" spans="1:17" ht="18.600000000000001" hidden="1" customHeight="1" x14ac:dyDescent="0.2">
      <c r="B25" s="1137" t="str">
        <f>入力シート!E9</f>
        <v>作野公民館外部保全工事</v>
      </c>
      <c r="C25" s="1137"/>
      <c r="D25" s="1137"/>
      <c r="E25" s="1137"/>
      <c r="F25" s="1137"/>
      <c r="G25" s="1137"/>
      <c r="H25" s="1137"/>
      <c r="I25" s="1137"/>
      <c r="J25" s="1137"/>
      <c r="K25" s="1137"/>
      <c r="L25" s="1137"/>
      <c r="M25" s="1137"/>
      <c r="N25" s="1137"/>
      <c r="O25" s="1137"/>
      <c r="P25" s="1137"/>
    </row>
    <row r="26" spans="1:17" ht="18.600000000000001" customHeight="1" x14ac:dyDescent="0.2"/>
    <row r="27" spans="1:17" ht="18.600000000000001" customHeight="1" x14ac:dyDescent="0.2">
      <c r="A27" s="553" t="s">
        <v>84</v>
      </c>
      <c r="B27" s="293"/>
      <c r="C27" s="293"/>
      <c r="D27" s="293"/>
      <c r="E27" s="293"/>
      <c r="F27" s="293"/>
    </row>
    <row r="28" spans="1:17" ht="18.600000000000001" customHeight="1" x14ac:dyDescent="0.2">
      <c r="A28" s="295">
        <v>1</v>
      </c>
      <c r="B28" s="293" t="s">
        <v>85</v>
      </c>
      <c r="C28" s="293"/>
      <c r="D28" s="293"/>
      <c r="E28" s="293"/>
      <c r="F28" s="293"/>
    </row>
    <row r="29" spans="1:17" ht="18.600000000000001" customHeight="1" x14ac:dyDescent="0.2">
      <c r="A29" s="293"/>
      <c r="B29" s="297" t="s">
        <v>148</v>
      </c>
      <c r="C29" s="293"/>
      <c r="D29" s="293"/>
      <c r="E29" s="293"/>
      <c r="F29" s="293"/>
    </row>
    <row r="30" spans="1:17" ht="18.600000000000001" customHeight="1" x14ac:dyDescent="0.2">
      <c r="A30" s="293"/>
      <c r="B30" s="297" t="s">
        <v>486</v>
      </c>
      <c r="C30" s="293"/>
      <c r="D30" s="293"/>
      <c r="E30" s="293"/>
      <c r="F30" s="293"/>
    </row>
    <row r="31" spans="1:17" ht="18.600000000000001" customHeight="1" x14ac:dyDescent="0.2"/>
    <row r="32" spans="1:17" ht="18.600000000000001" customHeight="1" x14ac:dyDescent="0.2"/>
    <row r="33" spans="1:27" ht="18.600000000000001" customHeight="1" x14ac:dyDescent="0.2"/>
    <row r="34" spans="1:27" ht="18.600000000000001" customHeight="1" x14ac:dyDescent="0.2"/>
    <row r="35" spans="1:27" ht="18.600000000000001" customHeight="1" x14ac:dyDescent="0.2"/>
    <row r="36" spans="1:27" ht="18.600000000000001" customHeight="1" x14ac:dyDescent="0.2"/>
    <row r="37" spans="1:27" ht="18.600000000000001" customHeight="1" x14ac:dyDescent="0.35">
      <c r="R37" s="303"/>
    </row>
    <row r="38" spans="1:27" ht="18.600000000000001" customHeight="1" x14ac:dyDescent="0.2">
      <c r="A38" s="298" t="s">
        <v>86</v>
      </c>
      <c r="R38" s="359"/>
    </row>
    <row r="39" spans="1:27" ht="18.600000000000001" customHeight="1" x14ac:dyDescent="0.2">
      <c r="C39" s="1127" t="s">
        <v>85</v>
      </c>
      <c r="D39" s="1127"/>
      <c r="E39" s="1127"/>
      <c r="F39" s="1127"/>
      <c r="G39" s="1127"/>
      <c r="H39" s="1127"/>
      <c r="I39" s="1127"/>
      <c r="J39" s="1127"/>
      <c r="K39" s="1127"/>
      <c r="L39" s="1127"/>
      <c r="M39" s="1127"/>
      <c r="N39" s="1127"/>
      <c r="O39" s="1127"/>
      <c r="R39" s="360"/>
    </row>
    <row r="40" spans="1:27" ht="18.600000000000001" customHeight="1" x14ac:dyDescent="0.2">
      <c r="C40" s="554"/>
      <c r="D40" s="554"/>
      <c r="E40" s="554"/>
      <c r="F40" s="554"/>
      <c r="G40" s="554"/>
      <c r="H40" s="554"/>
      <c r="I40" s="554"/>
      <c r="J40" s="554"/>
      <c r="K40" s="554"/>
      <c r="L40" s="554"/>
      <c r="M40" s="554"/>
      <c r="N40" s="554"/>
      <c r="O40" s="554"/>
      <c r="R40" s="360"/>
    </row>
    <row r="41" spans="1:27" ht="18.600000000000001" customHeight="1" thickBot="1" x14ac:dyDescent="0.25">
      <c r="A41" s="509">
        <v>1</v>
      </c>
      <c r="B41" s="297" t="str">
        <f>入力シート!D149</f>
        <v>就労環境整備の取組</v>
      </c>
      <c r="C41" s="293"/>
    </row>
    <row r="42" spans="1:27" s="297" customFormat="1" ht="22.2" customHeight="1" thickBot="1" x14ac:dyDescent="0.5">
      <c r="A42" s="554"/>
      <c r="B42" s="1069" t="s">
        <v>150</v>
      </c>
      <c r="C42" s="1070"/>
      <c r="D42" s="1070"/>
      <c r="E42" s="1070"/>
      <c r="F42" s="1070"/>
      <c r="G42" s="1070"/>
      <c r="H42" s="1070"/>
      <c r="I42" s="1072"/>
      <c r="J42" s="1073"/>
      <c r="K42" s="1073"/>
      <c r="L42" s="1073"/>
      <c r="M42" s="1073"/>
      <c r="N42" s="1073"/>
      <c r="O42" s="1073"/>
      <c r="P42" s="1074"/>
      <c r="R42" s="358"/>
    </row>
    <row r="43" spans="1:27" s="297" customFormat="1" ht="22.2" customHeight="1" thickBot="1" x14ac:dyDescent="0.5">
      <c r="A43" s="554"/>
      <c r="B43" s="1069" t="s">
        <v>151</v>
      </c>
      <c r="C43" s="1070"/>
      <c r="D43" s="1070"/>
      <c r="E43" s="1070"/>
      <c r="F43" s="1070"/>
      <c r="G43" s="1070"/>
      <c r="H43" s="1071"/>
      <c r="I43" s="1128"/>
      <c r="J43" s="1129"/>
      <c r="K43" s="1129"/>
      <c r="L43" s="1129"/>
      <c r="M43" s="1129"/>
      <c r="N43" s="1129"/>
      <c r="O43" s="1129"/>
      <c r="P43" s="1130"/>
      <c r="R43" s="358"/>
    </row>
    <row r="44" spans="1:27" s="301" customFormat="1" ht="15" customHeight="1" x14ac:dyDescent="0.45">
      <c r="A44" s="394"/>
      <c r="B44" s="297" t="s">
        <v>309</v>
      </c>
      <c r="R44" s="359"/>
      <c r="AA44" s="351"/>
    </row>
    <row r="45" spans="1:27" s="301" customFormat="1" ht="15" customHeight="1" x14ac:dyDescent="0.45">
      <c r="A45" s="394"/>
      <c r="B45" s="297" t="s">
        <v>468</v>
      </c>
      <c r="R45" s="359"/>
      <c r="AA45" s="351"/>
    </row>
    <row r="46" spans="1:27" s="522" customFormat="1" ht="12" customHeight="1" x14ac:dyDescent="0.45">
      <c r="A46" s="520"/>
      <c r="B46" s="521"/>
      <c r="R46" s="523"/>
      <c r="AA46" s="524"/>
    </row>
    <row r="47" spans="1:27" ht="18.600000000000001" customHeight="1" thickBot="1" x14ac:dyDescent="0.4">
      <c r="A47" s="391">
        <v>2</v>
      </c>
      <c r="B47" s="292" t="str">
        <f>入力シート!D150</f>
        <v>若年者雇用</v>
      </c>
      <c r="R47" s="303"/>
    </row>
    <row r="48" spans="1:27" s="297" customFormat="1" ht="22.2" customHeight="1" thickBot="1" x14ac:dyDescent="0.5">
      <c r="B48" s="1131" t="s">
        <v>92</v>
      </c>
      <c r="C48" s="1132"/>
      <c r="D48" s="1132"/>
      <c r="E48" s="1132"/>
      <c r="F48" s="1132"/>
      <c r="G48" s="1132"/>
      <c r="H48" s="1132"/>
      <c r="I48" s="1072"/>
      <c r="J48" s="1073"/>
      <c r="K48" s="1073"/>
      <c r="L48" s="1073"/>
      <c r="M48" s="1073"/>
      <c r="N48" s="1073"/>
      <c r="O48" s="1073"/>
      <c r="P48" s="1074"/>
      <c r="R48" s="419"/>
    </row>
    <row r="49" spans="1:27" ht="18.600000000000001" customHeight="1" x14ac:dyDescent="0.2">
      <c r="A49" s="554"/>
      <c r="B49" s="297" t="s">
        <v>251</v>
      </c>
      <c r="R49" s="419"/>
      <c r="AA49" s="351"/>
    </row>
    <row r="50" spans="1:27" ht="18.600000000000001" customHeight="1" x14ac:dyDescent="0.2">
      <c r="A50" s="554"/>
      <c r="B50" s="297" t="s">
        <v>487</v>
      </c>
      <c r="R50" s="419"/>
      <c r="AA50" s="351"/>
    </row>
    <row r="51" spans="1:27" ht="18.600000000000001" customHeight="1" x14ac:dyDescent="0.2">
      <c r="A51" s="554"/>
      <c r="B51" s="297" t="s">
        <v>488</v>
      </c>
      <c r="R51" s="419"/>
      <c r="AA51" s="351"/>
    </row>
    <row r="52" spans="1:27" s="300" customFormat="1" ht="12" customHeight="1" x14ac:dyDescent="0.15">
      <c r="R52" s="523"/>
      <c r="AA52" s="524"/>
    </row>
    <row r="53" spans="1:27" ht="18.600000000000001" customHeight="1" thickBot="1" x14ac:dyDescent="0.25">
      <c r="A53" s="392">
        <v>3</v>
      </c>
      <c r="B53" s="1098" t="str">
        <f>入力シート!D151</f>
        <v xml:space="preserve">若手技術者の育成 </v>
      </c>
      <c r="C53" s="1098"/>
      <c r="D53" s="1098"/>
      <c r="E53" s="1098"/>
      <c r="F53" s="1098"/>
      <c r="G53" s="1098"/>
      <c r="H53" s="1098"/>
      <c r="I53" s="1098"/>
      <c r="J53" s="1098"/>
      <c r="K53" s="1098"/>
      <c r="L53" s="1098"/>
      <c r="M53" s="1098"/>
      <c r="N53" s="1098"/>
      <c r="O53" s="1098"/>
      <c r="P53" s="1098"/>
      <c r="R53" s="420"/>
      <c r="AA53" s="351"/>
    </row>
    <row r="54" spans="1:27" ht="22.2" customHeight="1" thickBot="1" x14ac:dyDescent="0.25">
      <c r="B54" s="1110" t="s">
        <v>308</v>
      </c>
      <c r="C54" s="1111"/>
      <c r="D54" s="1111"/>
      <c r="E54" s="1111"/>
      <c r="F54" s="1111"/>
      <c r="G54" s="1111"/>
      <c r="H54" s="1112"/>
      <c r="I54" s="1119" t="s">
        <v>469</v>
      </c>
      <c r="J54" s="1120"/>
      <c r="K54" s="1120"/>
      <c r="L54" s="1120"/>
      <c r="M54" s="1121" t="s">
        <v>470</v>
      </c>
      <c r="N54" s="1120"/>
      <c r="O54" s="1120"/>
      <c r="P54" s="1122"/>
      <c r="R54" s="420"/>
      <c r="AA54" s="351"/>
    </row>
    <row r="55" spans="1:27" ht="22.2" customHeight="1" x14ac:dyDescent="0.2">
      <c r="B55" s="1113"/>
      <c r="C55" s="1114"/>
      <c r="D55" s="1114"/>
      <c r="E55" s="1114"/>
      <c r="F55" s="1114"/>
      <c r="G55" s="1114"/>
      <c r="H55" s="1115"/>
      <c r="I55" s="1106"/>
      <c r="J55" s="1107"/>
      <c r="K55" s="1107"/>
      <c r="L55" s="1107"/>
      <c r="M55" s="1108"/>
      <c r="N55" s="1107"/>
      <c r="O55" s="1107"/>
      <c r="P55" s="1109"/>
      <c r="R55" s="420"/>
      <c r="AA55" s="351"/>
    </row>
    <row r="56" spans="1:27" ht="22.2" customHeight="1" x14ac:dyDescent="0.2">
      <c r="B56" s="1113"/>
      <c r="C56" s="1114"/>
      <c r="D56" s="1114"/>
      <c r="E56" s="1114"/>
      <c r="F56" s="1114"/>
      <c r="G56" s="1114"/>
      <c r="H56" s="1115"/>
      <c r="I56" s="1106"/>
      <c r="J56" s="1107"/>
      <c r="K56" s="1107"/>
      <c r="L56" s="1107"/>
      <c r="M56" s="1108"/>
      <c r="N56" s="1107"/>
      <c r="O56" s="1107"/>
      <c r="P56" s="1109"/>
      <c r="R56" s="420"/>
      <c r="AA56" s="351"/>
    </row>
    <row r="57" spans="1:27" ht="22.2" customHeight="1" x14ac:dyDescent="0.2">
      <c r="B57" s="1113"/>
      <c r="C57" s="1114"/>
      <c r="D57" s="1114"/>
      <c r="E57" s="1114"/>
      <c r="F57" s="1114"/>
      <c r="G57" s="1114"/>
      <c r="H57" s="1115"/>
      <c r="I57" s="1106"/>
      <c r="J57" s="1107"/>
      <c r="K57" s="1107"/>
      <c r="L57" s="1107"/>
      <c r="M57" s="1108"/>
      <c r="N57" s="1107"/>
      <c r="O57" s="1107"/>
      <c r="P57" s="1109"/>
      <c r="R57" s="420"/>
      <c r="AA57" s="351"/>
    </row>
    <row r="58" spans="1:27" ht="22.2" customHeight="1" x14ac:dyDescent="0.2">
      <c r="B58" s="1113"/>
      <c r="C58" s="1114"/>
      <c r="D58" s="1114"/>
      <c r="E58" s="1114"/>
      <c r="F58" s="1114"/>
      <c r="G58" s="1114"/>
      <c r="H58" s="1115"/>
      <c r="I58" s="1106"/>
      <c r="J58" s="1107"/>
      <c r="K58" s="1107"/>
      <c r="L58" s="1107"/>
      <c r="M58" s="1108"/>
      <c r="N58" s="1107"/>
      <c r="O58" s="1107"/>
      <c r="P58" s="1109"/>
      <c r="R58" s="420"/>
      <c r="AA58" s="351"/>
    </row>
    <row r="59" spans="1:27" ht="22.2" customHeight="1" x14ac:dyDescent="0.2">
      <c r="B59" s="1113"/>
      <c r="C59" s="1114"/>
      <c r="D59" s="1114"/>
      <c r="E59" s="1114"/>
      <c r="F59" s="1114"/>
      <c r="G59" s="1114"/>
      <c r="H59" s="1115"/>
      <c r="I59" s="1106"/>
      <c r="J59" s="1107"/>
      <c r="K59" s="1107"/>
      <c r="L59" s="1107"/>
      <c r="M59" s="1108"/>
      <c r="N59" s="1107"/>
      <c r="O59" s="1107"/>
      <c r="P59" s="1109"/>
      <c r="R59" s="420"/>
      <c r="AA59" s="351"/>
    </row>
    <row r="60" spans="1:27" ht="22.2" customHeight="1" x14ac:dyDescent="0.2">
      <c r="B60" s="1113"/>
      <c r="C60" s="1114"/>
      <c r="D60" s="1114"/>
      <c r="E60" s="1114"/>
      <c r="F60" s="1114"/>
      <c r="G60" s="1114"/>
      <c r="H60" s="1115"/>
      <c r="I60" s="1106"/>
      <c r="J60" s="1107"/>
      <c r="K60" s="1107"/>
      <c r="L60" s="1107"/>
      <c r="M60" s="1108"/>
      <c r="N60" s="1107"/>
      <c r="O60" s="1107"/>
      <c r="P60" s="1109"/>
      <c r="R60" s="420"/>
      <c r="AA60" s="351"/>
    </row>
    <row r="61" spans="1:27" ht="22.2" customHeight="1" thickBot="1" x14ac:dyDescent="0.25">
      <c r="B61" s="1116"/>
      <c r="C61" s="1117"/>
      <c r="D61" s="1117"/>
      <c r="E61" s="1117"/>
      <c r="F61" s="1117"/>
      <c r="G61" s="1117"/>
      <c r="H61" s="1118"/>
      <c r="I61" s="1123"/>
      <c r="J61" s="1124"/>
      <c r="K61" s="1124"/>
      <c r="L61" s="1124"/>
      <c r="M61" s="1125"/>
      <c r="N61" s="1124"/>
      <c r="O61" s="1124"/>
      <c r="P61" s="1126"/>
      <c r="R61" s="420"/>
      <c r="AA61" s="351"/>
    </row>
    <row r="62" spans="1:27" ht="18.600000000000001" customHeight="1" x14ac:dyDescent="0.2">
      <c r="B62" s="297" t="str">
        <f>$B$49</f>
        <v>※ 該当するものを選択してください。</v>
      </c>
      <c r="R62" s="420"/>
      <c r="AA62" s="351"/>
    </row>
    <row r="63" spans="1:27" ht="15" customHeight="1" x14ac:dyDescent="0.2">
      <c r="B63" s="1098" t="s">
        <v>471</v>
      </c>
      <c r="C63" s="650"/>
      <c r="D63" s="650"/>
      <c r="E63" s="650"/>
      <c r="F63" s="650"/>
      <c r="G63" s="650"/>
      <c r="H63" s="650"/>
      <c r="I63" s="650"/>
      <c r="J63" s="650"/>
      <c r="K63" s="650"/>
      <c r="L63" s="650"/>
      <c r="M63" s="650"/>
      <c r="N63" s="650"/>
      <c r="O63" s="650"/>
      <c r="P63" s="650"/>
      <c r="Q63" s="650"/>
      <c r="R63" s="420"/>
      <c r="AA63" s="351"/>
    </row>
    <row r="64" spans="1:27" ht="15" customHeight="1" x14ac:dyDescent="0.2">
      <c r="B64" s="650"/>
      <c r="C64" s="650"/>
      <c r="D64" s="650"/>
      <c r="E64" s="650"/>
      <c r="F64" s="650"/>
      <c r="G64" s="650"/>
      <c r="H64" s="650"/>
      <c r="I64" s="650"/>
      <c r="J64" s="650"/>
      <c r="K64" s="650"/>
      <c r="L64" s="650"/>
      <c r="M64" s="650"/>
      <c r="N64" s="650"/>
      <c r="O64" s="650"/>
      <c r="P64" s="650"/>
      <c r="Q64" s="650"/>
      <c r="R64" s="420"/>
      <c r="AA64" s="351"/>
    </row>
    <row r="65" spans="1:27" ht="18.600000000000001" customHeight="1" x14ac:dyDescent="0.2">
      <c r="A65" s="554"/>
      <c r="B65" s="297" t="s">
        <v>489</v>
      </c>
      <c r="R65" s="419"/>
      <c r="AA65" s="351"/>
    </row>
    <row r="66" spans="1:27" ht="18.600000000000001" customHeight="1" x14ac:dyDescent="0.2">
      <c r="A66" s="296"/>
      <c r="B66" s="297" t="s">
        <v>472</v>
      </c>
      <c r="C66" s="553"/>
      <c r="D66" s="553"/>
      <c r="E66" s="553"/>
      <c r="F66" s="553"/>
      <c r="G66" s="553"/>
      <c r="H66" s="553"/>
      <c r="I66" s="553"/>
      <c r="J66" s="553"/>
      <c r="K66" s="553"/>
      <c r="L66" s="553"/>
      <c r="M66" s="553"/>
      <c r="N66" s="553"/>
      <c r="O66" s="553"/>
      <c r="P66" s="553"/>
    </row>
    <row r="67" spans="1:27" s="294" customFormat="1" ht="12" customHeight="1" x14ac:dyDescent="0.2">
      <c r="A67" s="299"/>
      <c r="B67" s="293"/>
      <c r="R67" s="440"/>
    </row>
    <row r="68" spans="1:27" ht="18.600000000000001" hidden="1" customHeight="1" thickBot="1" x14ac:dyDescent="0.25">
      <c r="A68" s="393">
        <v>4</v>
      </c>
      <c r="B68" s="1099" t="str">
        <f>入力シート!D148</f>
        <v>同工種工事の市内施工実績</v>
      </c>
      <c r="C68" s="1099"/>
      <c r="D68" s="1099"/>
      <c r="E68" s="1099"/>
      <c r="F68" s="1099"/>
      <c r="G68" s="1099"/>
      <c r="H68" s="1099"/>
      <c r="I68" s="1099"/>
      <c r="J68" s="1099"/>
      <c r="K68" s="1099"/>
      <c r="L68" s="1099"/>
      <c r="M68" s="1099"/>
      <c r="N68" s="1099"/>
      <c r="O68" s="1099"/>
      <c r="P68" s="1099"/>
      <c r="R68" s="443" t="s">
        <v>285</v>
      </c>
    </row>
    <row r="69" spans="1:27" ht="14.1" hidden="1" customHeight="1" x14ac:dyDescent="0.2">
      <c r="B69" s="1100" t="s">
        <v>2</v>
      </c>
      <c r="C69" s="1101"/>
      <c r="D69" s="1101"/>
      <c r="E69" s="1102"/>
      <c r="F69" s="1103"/>
      <c r="G69" s="1104"/>
      <c r="H69" s="1104"/>
      <c r="I69" s="1104"/>
      <c r="J69" s="1104"/>
      <c r="K69" s="1104"/>
      <c r="L69" s="1104"/>
      <c r="M69" s="1104"/>
      <c r="N69" s="1104"/>
      <c r="O69" s="1104"/>
      <c r="P69" s="1105"/>
      <c r="R69" s="443" t="s">
        <v>285</v>
      </c>
    </row>
    <row r="70" spans="1:27" ht="14.1" hidden="1" customHeight="1" x14ac:dyDescent="0.2">
      <c r="B70" s="1085" t="s">
        <v>87</v>
      </c>
      <c r="C70" s="1086"/>
      <c r="D70" s="1086"/>
      <c r="E70" s="1087"/>
      <c r="F70" s="1088"/>
      <c r="G70" s="1089"/>
      <c r="H70" s="1089"/>
      <c r="I70" s="1089"/>
      <c r="J70" s="1089"/>
      <c r="K70" s="1089"/>
      <c r="L70" s="1089"/>
      <c r="M70" s="1089"/>
      <c r="N70" s="1089"/>
      <c r="O70" s="1089"/>
      <c r="P70" s="1090"/>
      <c r="R70" s="443" t="s">
        <v>285</v>
      </c>
    </row>
    <row r="71" spans="1:27" ht="14.1" hidden="1" customHeight="1" x14ac:dyDescent="0.2">
      <c r="B71" s="1085" t="s">
        <v>88</v>
      </c>
      <c r="C71" s="1086"/>
      <c r="D71" s="1086"/>
      <c r="E71" s="1087"/>
      <c r="F71" s="1088"/>
      <c r="G71" s="1089"/>
      <c r="H71" s="1089"/>
      <c r="I71" s="1089"/>
      <c r="J71" s="1089"/>
      <c r="K71" s="1089"/>
      <c r="L71" s="1089"/>
      <c r="M71" s="1089"/>
      <c r="N71" s="1089"/>
      <c r="O71" s="1089"/>
      <c r="P71" s="1090"/>
      <c r="R71" s="443" t="s">
        <v>285</v>
      </c>
    </row>
    <row r="72" spans="1:27" ht="14.1" hidden="1" customHeight="1" x14ac:dyDescent="0.2">
      <c r="B72" s="1085" t="s">
        <v>89</v>
      </c>
      <c r="C72" s="1086"/>
      <c r="D72" s="1086"/>
      <c r="E72" s="1087"/>
      <c r="F72" s="1088"/>
      <c r="G72" s="1089"/>
      <c r="H72" s="1089"/>
      <c r="I72" s="1089"/>
      <c r="J72" s="1089"/>
      <c r="K72" s="1089"/>
      <c r="L72" s="1089"/>
      <c r="M72" s="1089"/>
      <c r="N72" s="1089"/>
      <c r="O72" s="1089"/>
      <c r="P72" s="1090"/>
      <c r="R72" s="443" t="s">
        <v>285</v>
      </c>
    </row>
    <row r="73" spans="1:27" ht="14.1" hidden="1" customHeight="1" x14ac:dyDescent="0.2">
      <c r="B73" s="1085" t="s">
        <v>4</v>
      </c>
      <c r="C73" s="1086"/>
      <c r="D73" s="1086"/>
      <c r="E73" s="1087"/>
      <c r="F73" s="1088"/>
      <c r="G73" s="1089"/>
      <c r="H73" s="1089"/>
      <c r="I73" s="1089"/>
      <c r="J73" s="1089"/>
      <c r="K73" s="1089"/>
      <c r="L73" s="1089"/>
      <c r="M73" s="1089"/>
      <c r="N73" s="1089"/>
      <c r="O73" s="1089"/>
      <c r="P73" s="1090"/>
      <c r="R73" s="443" t="s">
        <v>285</v>
      </c>
    </row>
    <row r="74" spans="1:27" ht="14.1" hidden="1" customHeight="1" x14ac:dyDescent="0.2">
      <c r="B74" s="1085" t="s">
        <v>90</v>
      </c>
      <c r="C74" s="1086"/>
      <c r="D74" s="1086"/>
      <c r="E74" s="1087"/>
      <c r="F74" s="1091">
        <v>0</v>
      </c>
      <c r="G74" s="1092"/>
      <c r="H74" s="1092"/>
      <c r="I74" s="1092"/>
      <c r="J74" s="1092"/>
      <c r="K74" s="1092"/>
      <c r="L74" s="1092"/>
      <c r="M74" s="1092"/>
      <c r="N74" s="1092"/>
      <c r="O74" s="1092"/>
      <c r="P74" s="1093"/>
      <c r="R74" s="443" t="s">
        <v>285</v>
      </c>
    </row>
    <row r="75" spans="1:27" s="300" customFormat="1" ht="14.1" hidden="1" customHeight="1" x14ac:dyDescent="0.15">
      <c r="B75" s="1085" t="s">
        <v>9</v>
      </c>
      <c r="C75" s="1086"/>
      <c r="D75" s="1086"/>
      <c r="E75" s="1087"/>
      <c r="F75" s="1094"/>
      <c r="G75" s="1095"/>
      <c r="H75" s="1095"/>
      <c r="I75" s="1095"/>
      <c r="J75" s="1095"/>
      <c r="K75" s="291" t="s">
        <v>473</v>
      </c>
      <c r="L75" s="1096"/>
      <c r="M75" s="1096"/>
      <c r="N75" s="1096"/>
      <c r="O75" s="1096"/>
      <c r="P75" s="1097"/>
      <c r="R75" s="443" t="s">
        <v>285</v>
      </c>
    </row>
    <row r="76" spans="1:27" ht="70.95" hidden="1" customHeight="1" thickBot="1" x14ac:dyDescent="0.25">
      <c r="B76" s="1076" t="s">
        <v>91</v>
      </c>
      <c r="C76" s="1077"/>
      <c r="D76" s="1077"/>
      <c r="E76" s="1078"/>
      <c r="F76" s="1079"/>
      <c r="G76" s="1080"/>
      <c r="H76" s="1080"/>
      <c r="I76" s="1080"/>
      <c r="J76" s="1080"/>
      <c r="K76" s="1080"/>
      <c r="L76" s="1080"/>
      <c r="M76" s="1080"/>
      <c r="N76" s="1080"/>
      <c r="O76" s="1080"/>
      <c r="P76" s="1081"/>
      <c r="R76" s="444" t="s">
        <v>285</v>
      </c>
    </row>
    <row r="77" spans="1:27" s="301" customFormat="1" ht="15" hidden="1" customHeight="1" x14ac:dyDescent="0.45">
      <c r="A77" s="394"/>
      <c r="B77" s="395"/>
      <c r="R77" s="442" t="s">
        <v>285</v>
      </c>
    </row>
    <row r="78" spans="1:27" ht="18.600000000000001" customHeight="1" thickBot="1" x14ac:dyDescent="0.25">
      <c r="A78" s="509">
        <v>4</v>
      </c>
      <c r="B78" s="297" t="str">
        <f>入力シート!D155</f>
        <v>建設機械の保有</v>
      </c>
      <c r="C78" s="293"/>
    </row>
    <row r="79" spans="1:27" s="297" customFormat="1" ht="22.2" customHeight="1" thickBot="1" x14ac:dyDescent="0.5">
      <c r="A79" s="554"/>
      <c r="B79" s="1069" t="s">
        <v>154</v>
      </c>
      <c r="C79" s="1070"/>
      <c r="D79" s="1070"/>
      <c r="E79" s="1070"/>
      <c r="F79" s="1070"/>
      <c r="G79" s="1070"/>
      <c r="H79" s="1070"/>
      <c r="I79" s="1072"/>
      <c r="J79" s="1073"/>
      <c r="K79" s="1073"/>
      <c r="L79" s="1073"/>
      <c r="M79" s="1073"/>
      <c r="N79" s="1073"/>
      <c r="O79" s="1073"/>
      <c r="P79" s="1074"/>
    </row>
    <row r="80" spans="1:27" s="301" customFormat="1" ht="15" customHeight="1" x14ac:dyDescent="0.45">
      <c r="A80" s="394"/>
      <c r="B80" s="297" t="str">
        <f>$B$49</f>
        <v>※ 該当するものを選択してください。</v>
      </c>
      <c r="R80" s="302"/>
      <c r="AA80" s="351"/>
    </row>
    <row r="81" spans="1:27" s="301" customFormat="1" ht="12" customHeight="1" x14ac:dyDescent="0.45">
      <c r="A81" s="394"/>
      <c r="B81" s="297"/>
      <c r="R81" s="302"/>
      <c r="AA81" s="351"/>
    </row>
    <row r="82" spans="1:27" s="301" customFormat="1" ht="15" customHeight="1" thickBot="1" x14ac:dyDescent="0.5">
      <c r="A82" s="556">
        <v>5</v>
      </c>
      <c r="B82" s="395" t="str">
        <f>入力シート!D153</f>
        <v>被災建築物応急危険度判定士の雇用</v>
      </c>
      <c r="R82" s="441"/>
    </row>
    <row r="83" spans="1:27" ht="21.6" customHeight="1" thickBot="1" x14ac:dyDescent="0.25">
      <c r="A83" s="554"/>
      <c r="B83" s="1082" t="s">
        <v>156</v>
      </c>
      <c r="C83" s="1083"/>
      <c r="D83" s="1083"/>
      <c r="E83" s="1083"/>
      <c r="F83" s="1083"/>
      <c r="G83" s="1083"/>
      <c r="H83" s="1084"/>
      <c r="I83" s="1072"/>
      <c r="J83" s="1073"/>
      <c r="K83" s="1073"/>
      <c r="L83" s="1073"/>
      <c r="M83" s="1073"/>
      <c r="N83" s="1073"/>
      <c r="O83" s="1073"/>
      <c r="P83" s="1074"/>
      <c r="R83" s="441"/>
    </row>
    <row r="84" spans="1:27" s="301" customFormat="1" ht="15" customHeight="1" x14ac:dyDescent="0.45">
      <c r="A84" s="394"/>
      <c r="B84" s="297" t="s">
        <v>474</v>
      </c>
      <c r="R84" s="441"/>
      <c r="AA84" s="351"/>
    </row>
    <row r="85" spans="1:27" s="301" customFormat="1" ht="12" customHeight="1" x14ac:dyDescent="0.45">
      <c r="A85" s="394"/>
      <c r="B85" s="395"/>
      <c r="R85" s="441"/>
    </row>
    <row r="86" spans="1:27" ht="18.600000000000001" customHeight="1" thickBot="1" x14ac:dyDescent="0.25">
      <c r="A86" s="509">
        <v>6</v>
      </c>
      <c r="B86" s="297" t="str">
        <f>入力シート!D157</f>
        <v>障害者雇用の有無</v>
      </c>
      <c r="C86" s="293"/>
    </row>
    <row r="87" spans="1:27" s="297" customFormat="1" ht="22.2" customHeight="1" thickBot="1" x14ac:dyDescent="0.5">
      <c r="A87" s="554"/>
      <c r="B87" s="1069" t="s">
        <v>96</v>
      </c>
      <c r="C87" s="1070"/>
      <c r="D87" s="1070"/>
      <c r="E87" s="1070"/>
      <c r="F87" s="1070"/>
      <c r="G87" s="1070"/>
      <c r="H87" s="1071"/>
      <c r="I87" s="1072"/>
      <c r="J87" s="1073"/>
      <c r="K87" s="1073"/>
      <c r="L87" s="1073"/>
      <c r="M87" s="1073"/>
      <c r="N87" s="1073"/>
      <c r="O87" s="1073"/>
      <c r="P87" s="1074"/>
    </row>
    <row r="88" spans="1:27" s="301" customFormat="1" ht="15" customHeight="1" x14ac:dyDescent="0.45">
      <c r="A88" s="394"/>
      <c r="B88" s="297" t="str">
        <f>$B$49</f>
        <v>※ 該当するものを選択してください。</v>
      </c>
      <c r="R88" s="359"/>
      <c r="AA88" s="351"/>
    </row>
    <row r="89" spans="1:27" s="301" customFormat="1" ht="15" customHeight="1" x14ac:dyDescent="0.45">
      <c r="A89" s="394"/>
      <c r="B89" s="297" t="s">
        <v>475</v>
      </c>
      <c r="R89" s="359"/>
      <c r="AA89" s="351"/>
    </row>
    <row r="90" spans="1:27" s="301" customFormat="1" ht="15" customHeight="1" x14ac:dyDescent="0.45">
      <c r="A90" s="394"/>
      <c r="B90" s="297" t="s">
        <v>476</v>
      </c>
      <c r="R90" s="359"/>
      <c r="AA90" s="351"/>
    </row>
    <row r="91" spans="1:27" s="301" customFormat="1" ht="12" customHeight="1" x14ac:dyDescent="0.45">
      <c r="A91" s="394"/>
      <c r="B91" s="395"/>
      <c r="R91" s="395"/>
    </row>
    <row r="92" spans="1:27" ht="18.600000000000001" customHeight="1" thickBot="1" x14ac:dyDescent="0.25">
      <c r="A92" s="509">
        <v>7</v>
      </c>
      <c r="B92" s="297" t="str">
        <f>入力シート!D158</f>
        <v>更生保護における就労支援</v>
      </c>
    </row>
    <row r="93" spans="1:27" s="297" customFormat="1" ht="22.2" customHeight="1" thickBot="1" x14ac:dyDescent="0.5">
      <c r="A93" s="554"/>
      <c r="B93" s="1069" t="s">
        <v>152</v>
      </c>
      <c r="C93" s="1070"/>
      <c r="D93" s="1070"/>
      <c r="E93" s="1070"/>
      <c r="F93" s="1070"/>
      <c r="G93" s="1070"/>
      <c r="H93" s="1070"/>
      <c r="I93" s="1072"/>
      <c r="J93" s="1073"/>
      <c r="K93" s="1073"/>
      <c r="L93" s="1073"/>
      <c r="M93" s="1073"/>
      <c r="N93" s="1073"/>
      <c r="O93" s="1073"/>
      <c r="P93" s="1074"/>
    </row>
    <row r="94" spans="1:27" s="301" customFormat="1" ht="15" customHeight="1" x14ac:dyDescent="0.45">
      <c r="A94" s="394"/>
      <c r="B94" s="297" t="str">
        <f>$B$49</f>
        <v>※ 該当するものを選択してください。</v>
      </c>
      <c r="R94" s="359"/>
      <c r="AA94" s="351"/>
    </row>
    <row r="95" spans="1:27" s="301" customFormat="1" ht="15" customHeight="1" x14ac:dyDescent="0.45">
      <c r="A95" s="394"/>
      <c r="B95" s="1075" t="s">
        <v>500</v>
      </c>
      <c r="C95" s="824"/>
      <c r="D95" s="824"/>
      <c r="E95" s="824"/>
      <c r="F95" s="824"/>
      <c r="G95" s="824"/>
      <c r="H95" s="824"/>
      <c r="I95" s="824"/>
      <c r="J95" s="824"/>
      <c r="K95" s="824"/>
      <c r="L95" s="824"/>
      <c r="M95" s="824"/>
      <c r="N95" s="824"/>
      <c r="O95" s="824"/>
      <c r="P95" s="824"/>
      <c r="Q95" s="824"/>
      <c r="R95" s="359"/>
      <c r="AA95" s="351"/>
    </row>
    <row r="96" spans="1:27" s="301" customFormat="1" ht="15" customHeight="1" x14ac:dyDescent="0.45">
      <c r="A96" s="394"/>
      <c r="B96" s="824"/>
      <c r="C96" s="824"/>
      <c r="D96" s="824"/>
      <c r="E96" s="824"/>
      <c r="F96" s="824"/>
      <c r="G96" s="824"/>
      <c r="H96" s="824"/>
      <c r="I96" s="824"/>
      <c r="J96" s="824"/>
      <c r="K96" s="824"/>
      <c r="L96" s="824"/>
      <c r="M96" s="824"/>
      <c r="N96" s="824"/>
      <c r="O96" s="824"/>
      <c r="P96" s="824"/>
      <c r="Q96" s="824"/>
      <c r="R96" s="359"/>
      <c r="AA96" s="351"/>
    </row>
    <row r="97" spans="1:27" s="301" customFormat="1" ht="12" customHeight="1" x14ac:dyDescent="0.45">
      <c r="A97" s="394"/>
      <c r="B97" s="395"/>
    </row>
    <row r="98" spans="1:27" ht="18.600000000000001" customHeight="1" thickBot="1" x14ac:dyDescent="0.25">
      <c r="A98" s="509">
        <v>8</v>
      </c>
      <c r="B98" s="297" t="str">
        <f>入力シート!D159</f>
        <v>環境配慮の取組</v>
      </c>
    </row>
    <row r="99" spans="1:27" s="297" customFormat="1" ht="22.2" customHeight="1" thickBot="1" x14ac:dyDescent="0.5">
      <c r="A99" s="554"/>
      <c r="B99" s="1069" t="s">
        <v>153</v>
      </c>
      <c r="C99" s="1070"/>
      <c r="D99" s="1070"/>
      <c r="E99" s="1070"/>
      <c r="F99" s="1070"/>
      <c r="G99" s="1070"/>
      <c r="H99" s="1070"/>
      <c r="I99" s="1072"/>
      <c r="J99" s="1073"/>
      <c r="K99" s="1073"/>
      <c r="L99" s="1073"/>
      <c r="M99" s="1073"/>
      <c r="N99" s="1073"/>
      <c r="O99" s="1073"/>
      <c r="P99" s="1074"/>
    </row>
    <row r="100" spans="1:27" s="301" customFormat="1" ht="15" customHeight="1" x14ac:dyDescent="0.45">
      <c r="A100" s="394"/>
      <c r="B100" s="297" t="str">
        <f>$B$49</f>
        <v>※ 該当するものを選択してください。</v>
      </c>
      <c r="R100" s="359"/>
      <c r="AA100" s="351"/>
    </row>
    <row r="101" spans="1:27" s="301" customFormat="1" ht="15" customHeight="1" x14ac:dyDescent="0.45">
      <c r="A101" s="394"/>
      <c r="B101" s="395"/>
    </row>
    <row r="102" spans="1:27" s="301" customFormat="1" ht="15" customHeight="1" x14ac:dyDescent="0.45">
      <c r="A102" s="394"/>
      <c r="B102" s="395"/>
    </row>
    <row r="103" spans="1:27" s="301" customFormat="1" ht="15" customHeight="1" x14ac:dyDescent="0.45">
      <c r="R103" s="302" t="s">
        <v>465</v>
      </c>
    </row>
    <row r="104" spans="1:27" s="158" customFormat="1" ht="16.2" customHeight="1" x14ac:dyDescent="0.2">
      <c r="A104" s="208" t="s">
        <v>477</v>
      </c>
      <c r="B104" s="208"/>
      <c r="C104" s="208"/>
      <c r="D104" s="208"/>
      <c r="E104" s="208"/>
      <c r="F104" s="208"/>
      <c r="G104" s="208"/>
      <c r="H104" s="208"/>
      <c r="I104" s="208"/>
      <c r="J104" s="208"/>
      <c r="K104" s="536"/>
      <c r="L104" s="518"/>
      <c r="T104" s="208"/>
      <c r="U104" s="208"/>
      <c r="V104" s="208"/>
      <c r="W104" s="208"/>
      <c r="X104" s="208"/>
    </row>
    <row r="105" spans="1:27" s="158" customFormat="1" ht="13.2" x14ac:dyDescent="0.2">
      <c r="A105" s="208"/>
      <c r="B105" s="208"/>
      <c r="C105" s="208"/>
      <c r="D105" s="208"/>
      <c r="E105" s="208"/>
      <c r="K105" s="540"/>
      <c r="L105" s="518"/>
      <c r="T105" s="208"/>
      <c r="U105" s="208"/>
      <c r="V105" s="208"/>
      <c r="W105" s="208"/>
      <c r="X105" s="216"/>
    </row>
    <row r="106" spans="1:27" s="158" customFormat="1" ht="18" x14ac:dyDescent="0.2">
      <c r="A106" s="820" t="s">
        <v>32</v>
      </c>
      <c r="B106" s="1057"/>
      <c r="C106" s="1057"/>
      <c r="D106" s="1057"/>
      <c r="E106" s="1057"/>
      <c r="F106" s="1057"/>
      <c r="G106" s="1057"/>
      <c r="H106" s="1057"/>
      <c r="I106" s="820" t="s">
        <v>33</v>
      </c>
      <c r="J106" s="1057"/>
      <c r="K106" s="1057"/>
      <c r="L106" s="1057"/>
      <c r="M106" s="1057"/>
      <c r="N106" s="1057"/>
      <c r="O106" s="1057"/>
      <c r="P106" s="1057"/>
      <c r="Q106" s="842"/>
      <c r="T106" s="1058"/>
      <c r="U106" s="1059"/>
      <c r="V106" s="1059"/>
      <c r="W106" s="1059"/>
      <c r="X106" s="1060"/>
    </row>
    <row r="107" spans="1:27" s="158" customFormat="1" ht="15" customHeight="1" x14ac:dyDescent="0.45">
      <c r="A107" s="980">
        <v>1</v>
      </c>
      <c r="B107" s="1062" t="str">
        <f>入力シート!D149</f>
        <v>就労環境整備の取組</v>
      </c>
      <c r="C107" s="968"/>
      <c r="D107" s="968"/>
      <c r="E107" s="968"/>
      <c r="F107" s="968"/>
      <c r="G107" s="968"/>
      <c r="H107" s="968"/>
      <c r="I107" s="1034" t="str">
        <f>入力シート!D241</f>
        <v>・登録証の写し（愛知県ファミリー・フレンドリー企業登録）</v>
      </c>
      <c r="J107" s="968"/>
      <c r="K107" s="968"/>
      <c r="L107" s="968"/>
      <c r="M107" s="968"/>
      <c r="N107" s="968"/>
      <c r="O107" s="968"/>
      <c r="P107" s="968"/>
      <c r="Q107" s="969"/>
      <c r="T107" s="1038"/>
      <c r="U107" s="1038"/>
      <c r="V107" s="1038"/>
      <c r="W107" s="1038"/>
      <c r="X107" s="1038"/>
    </row>
    <row r="108" spans="1:27" s="158" customFormat="1" ht="13.5" customHeight="1" x14ac:dyDescent="0.2">
      <c r="A108" s="980"/>
      <c r="B108" s="1063"/>
      <c r="C108" s="1064"/>
      <c r="D108" s="1064"/>
      <c r="E108" s="1064"/>
      <c r="F108" s="1064"/>
      <c r="G108" s="1064"/>
      <c r="H108" s="1064"/>
      <c r="I108" s="1048" t="str">
        <f>入力シート!D242</f>
        <v>・受理証明書の写し（女性の活躍促進宣言）（愛知県が発行したものに限る）</v>
      </c>
      <c r="J108" s="985"/>
      <c r="K108" s="985"/>
      <c r="L108" s="985"/>
      <c r="M108" s="985"/>
      <c r="N108" s="985"/>
      <c r="O108" s="985"/>
      <c r="P108" s="985"/>
      <c r="Q108" s="993"/>
      <c r="T108" s="1038"/>
      <c r="U108" s="1067"/>
      <c r="V108" s="1067"/>
      <c r="W108" s="1067"/>
      <c r="X108" s="1067"/>
    </row>
    <row r="109" spans="1:27" s="158" customFormat="1" ht="13.5" customHeight="1" x14ac:dyDescent="0.2">
      <c r="A109" s="1061"/>
      <c r="B109" s="1065"/>
      <c r="C109" s="972"/>
      <c r="D109" s="972"/>
      <c r="E109" s="972"/>
      <c r="F109" s="972"/>
      <c r="G109" s="972"/>
      <c r="H109" s="972"/>
      <c r="I109" s="1066"/>
      <c r="J109" s="972"/>
      <c r="K109" s="972"/>
      <c r="L109" s="972"/>
      <c r="M109" s="972"/>
      <c r="N109" s="972"/>
      <c r="O109" s="972"/>
      <c r="P109" s="972"/>
      <c r="Q109" s="973"/>
      <c r="T109" s="1068"/>
      <c r="U109" s="1067"/>
      <c r="V109" s="1067"/>
      <c r="W109" s="1067"/>
      <c r="X109" s="1067"/>
    </row>
    <row r="110" spans="1:27" s="158" customFormat="1" ht="13.5" customHeight="1" x14ac:dyDescent="0.2">
      <c r="A110" s="964">
        <v>2</v>
      </c>
      <c r="B110" s="1030" t="str">
        <f>入力シート!D150</f>
        <v>若年者雇用</v>
      </c>
      <c r="C110" s="1031"/>
      <c r="D110" s="1031"/>
      <c r="E110" s="1031"/>
      <c r="F110" s="968"/>
      <c r="G110" s="968"/>
      <c r="H110" s="969"/>
      <c r="I110" s="1034" t="str">
        <f>入力シート!D244</f>
        <v>・正規社員の生年月日と雇用開始日が確認できる資料（健康保険被保険者証等）の写し</v>
      </c>
      <c r="J110" s="1035"/>
      <c r="K110" s="1035"/>
      <c r="L110" s="1035"/>
      <c r="M110" s="1035"/>
      <c r="N110" s="968"/>
      <c r="O110" s="968"/>
      <c r="P110" s="968"/>
      <c r="Q110" s="969"/>
      <c r="T110" s="1038"/>
      <c r="U110" s="1038"/>
      <c r="V110" s="1038"/>
      <c r="W110" s="1038"/>
      <c r="X110" s="1038"/>
    </row>
    <row r="111" spans="1:27" s="158" customFormat="1" ht="13.5" customHeight="1" x14ac:dyDescent="0.2">
      <c r="A111" s="1029"/>
      <c r="B111" s="1032"/>
      <c r="C111" s="1033"/>
      <c r="D111" s="1033"/>
      <c r="E111" s="1033"/>
      <c r="F111" s="972"/>
      <c r="G111" s="972"/>
      <c r="H111" s="973"/>
      <c r="I111" s="1036"/>
      <c r="J111" s="1037"/>
      <c r="K111" s="1037"/>
      <c r="L111" s="1037"/>
      <c r="M111" s="1037"/>
      <c r="N111" s="972"/>
      <c r="O111" s="972"/>
      <c r="P111" s="972"/>
      <c r="Q111" s="973"/>
      <c r="T111" s="1039"/>
      <c r="U111" s="1039"/>
      <c r="V111" s="1039"/>
      <c r="W111" s="1039"/>
      <c r="X111" s="1039"/>
    </row>
    <row r="112" spans="1:27" s="158" customFormat="1" ht="15" customHeight="1" x14ac:dyDescent="0.45">
      <c r="A112" s="964">
        <v>3</v>
      </c>
      <c r="B112" s="1040" t="str">
        <f>入力シート!D151</f>
        <v xml:space="preserve">若手技術者の育成 </v>
      </c>
      <c r="C112" s="1035"/>
      <c r="D112" s="1035"/>
      <c r="E112" s="1035"/>
      <c r="F112" s="968"/>
      <c r="G112" s="968"/>
      <c r="H112" s="969"/>
      <c r="I112" s="1044" t="str">
        <f>入力シート!D245</f>
        <v>・法令による合格証明書の写し又は免許証等の写し</v>
      </c>
      <c r="J112" s="1031"/>
      <c r="K112" s="1031"/>
      <c r="L112" s="1031"/>
      <c r="M112" s="1031"/>
      <c r="N112" s="968"/>
      <c r="O112" s="968"/>
      <c r="P112" s="968"/>
      <c r="Q112" s="969"/>
      <c r="T112" s="1045"/>
      <c r="U112" s="1046"/>
      <c r="V112" s="1046"/>
      <c r="W112" s="1046"/>
      <c r="X112" s="1047"/>
    </row>
    <row r="113" spans="1:24" s="158" customFormat="1" ht="13.5" customHeight="1" x14ac:dyDescent="0.2">
      <c r="A113" s="980"/>
      <c r="B113" s="1041"/>
      <c r="C113" s="1038"/>
      <c r="D113" s="1038"/>
      <c r="E113" s="1038"/>
      <c r="F113" s="985"/>
      <c r="G113" s="985"/>
      <c r="H113" s="993"/>
      <c r="I113" s="1048" t="str">
        <f>入力シート!D246</f>
        <v>・正規社員の生年月日と雇用開始日が確認できる資料（健康保険被保険者証等）の写し</v>
      </c>
      <c r="J113" s="1038"/>
      <c r="K113" s="1038"/>
      <c r="L113" s="1038"/>
      <c r="M113" s="1038"/>
      <c r="N113" s="985"/>
      <c r="O113" s="985"/>
      <c r="P113" s="985"/>
      <c r="Q113" s="993"/>
      <c r="T113" s="1038"/>
      <c r="U113" s="1038"/>
      <c r="V113" s="1038"/>
      <c r="W113" s="1038"/>
      <c r="X113" s="1038"/>
    </row>
    <row r="114" spans="1:24" s="158" customFormat="1" ht="13.5" customHeight="1" x14ac:dyDescent="0.2">
      <c r="A114" s="965"/>
      <c r="B114" s="1042"/>
      <c r="C114" s="1043"/>
      <c r="D114" s="1043"/>
      <c r="E114" s="1043"/>
      <c r="F114" s="972"/>
      <c r="G114" s="972"/>
      <c r="H114" s="973"/>
      <c r="I114" s="1049"/>
      <c r="J114" s="1043"/>
      <c r="K114" s="1043"/>
      <c r="L114" s="1043"/>
      <c r="M114" s="1043"/>
      <c r="N114" s="972"/>
      <c r="O114" s="972"/>
      <c r="P114" s="972"/>
      <c r="Q114" s="973"/>
      <c r="T114" s="1038"/>
      <c r="U114" s="1038"/>
      <c r="V114" s="1038"/>
      <c r="W114" s="1038"/>
      <c r="X114" s="1038"/>
    </row>
    <row r="115" spans="1:24" s="158" customFormat="1" ht="13.5" hidden="1" customHeight="1" x14ac:dyDescent="0.2">
      <c r="A115" s="1022">
        <v>4</v>
      </c>
      <c r="B115" s="1050" t="str">
        <f>入力シート!D154</f>
        <v>同工種工事の市内施工実績</v>
      </c>
      <c r="C115" s="847"/>
      <c r="D115" s="847"/>
      <c r="E115" s="847"/>
      <c r="F115" s="968"/>
      <c r="G115" s="968"/>
      <c r="H115" s="968"/>
      <c r="I115" s="1052" t="str">
        <f>入力シート!D240</f>
        <v>・工事実績を確認できるものの写し（工事実績情報システム（CORINS）竣工登録工事カルテの写し）</v>
      </c>
      <c r="J115" s="1053"/>
      <c r="K115" s="1053"/>
      <c r="L115" s="1053"/>
      <c r="M115" s="1053"/>
      <c r="N115" s="1053"/>
      <c r="O115" s="1053"/>
      <c r="P115" s="1053"/>
      <c r="Q115" s="1054"/>
      <c r="R115" s="442" t="s">
        <v>285</v>
      </c>
      <c r="T115" s="1012"/>
      <c r="U115" s="1012"/>
      <c r="V115" s="1012"/>
      <c r="W115" s="1012"/>
      <c r="X115" s="1012"/>
    </row>
    <row r="116" spans="1:24" s="158" customFormat="1" ht="13.5" hidden="1" customHeight="1" x14ac:dyDescent="0.2">
      <c r="A116" s="1023"/>
      <c r="B116" s="1051"/>
      <c r="C116" s="850"/>
      <c r="D116" s="850"/>
      <c r="E116" s="850"/>
      <c r="F116" s="972"/>
      <c r="G116" s="972"/>
      <c r="H116" s="972"/>
      <c r="I116" s="1055"/>
      <c r="J116" s="1055"/>
      <c r="K116" s="1055"/>
      <c r="L116" s="1055"/>
      <c r="M116" s="1055"/>
      <c r="N116" s="1055"/>
      <c r="O116" s="1055"/>
      <c r="P116" s="1055"/>
      <c r="Q116" s="1056"/>
      <c r="R116" s="442" t="s">
        <v>285</v>
      </c>
      <c r="T116" s="1012"/>
      <c r="U116" s="1012"/>
      <c r="V116" s="1012"/>
      <c r="W116" s="1012"/>
      <c r="X116" s="1012"/>
    </row>
    <row r="117" spans="1:24" s="532" customFormat="1" ht="11.25" customHeight="1" x14ac:dyDescent="0.15">
      <c r="A117" s="964">
        <v>4</v>
      </c>
      <c r="B117" s="984" t="str">
        <f>入力シート!D155</f>
        <v>建設機械の保有</v>
      </c>
      <c r="C117" s="978"/>
      <c r="D117" s="978"/>
      <c r="E117" s="978"/>
      <c r="F117" s="985"/>
      <c r="G117" s="985"/>
      <c r="H117" s="993"/>
      <c r="I117" s="1026" t="str">
        <f>入力シート!D255</f>
        <v>・最新の経営規模等評価結果通知書の写し</v>
      </c>
      <c r="J117" s="978"/>
      <c r="K117" s="978"/>
      <c r="L117" s="978"/>
      <c r="M117" s="978"/>
      <c r="N117" s="985"/>
      <c r="O117" s="985"/>
      <c r="P117" s="985"/>
      <c r="Q117" s="993"/>
      <c r="T117" s="1028"/>
      <c r="U117" s="1028"/>
      <c r="V117" s="1028"/>
      <c r="W117" s="1028"/>
      <c r="X117" s="1028"/>
    </row>
    <row r="118" spans="1:24" s="532" customFormat="1" ht="11.25" customHeight="1" x14ac:dyDescent="0.15">
      <c r="A118" s="965"/>
      <c r="B118" s="1024"/>
      <c r="C118" s="1025"/>
      <c r="D118" s="1025"/>
      <c r="E118" s="1025"/>
      <c r="F118" s="972"/>
      <c r="G118" s="972"/>
      <c r="H118" s="973"/>
      <c r="I118" s="1027"/>
      <c r="J118" s="1025"/>
      <c r="K118" s="1025"/>
      <c r="L118" s="1025"/>
      <c r="M118" s="1025"/>
      <c r="N118" s="972"/>
      <c r="O118" s="972"/>
      <c r="P118" s="972"/>
      <c r="Q118" s="973"/>
      <c r="T118" s="1028"/>
      <c r="U118" s="1028"/>
      <c r="V118" s="1028"/>
      <c r="W118" s="1028"/>
      <c r="X118" s="1028"/>
    </row>
    <row r="119" spans="1:24" s="532" customFormat="1" ht="13.5" customHeight="1" x14ac:dyDescent="0.15">
      <c r="A119" s="964">
        <v>5</v>
      </c>
      <c r="B119" s="997" t="str">
        <f>入力シート!D156</f>
        <v>被災建築物応急危険度判定士の雇用</v>
      </c>
      <c r="C119" s="998"/>
      <c r="D119" s="998"/>
      <c r="E119" s="998"/>
      <c r="F119" s="998"/>
      <c r="G119" s="998"/>
      <c r="H119" s="998"/>
      <c r="I119" s="1003" t="str">
        <f>入力シート!D248</f>
        <v>・愛知県被災建築物応急危険度判定士登録証の写し
・登録者が正規社員として確認できる資料（健康保険被保険者証等）の写し</v>
      </c>
      <c r="J119" s="1004"/>
      <c r="K119" s="1004"/>
      <c r="L119" s="1004"/>
      <c r="M119" s="1004"/>
      <c r="N119" s="998"/>
      <c r="O119" s="998"/>
      <c r="P119" s="998"/>
      <c r="Q119" s="1005"/>
      <c r="T119" s="1012"/>
      <c r="U119" s="1013"/>
      <c r="V119" s="1013"/>
      <c r="W119" s="1013"/>
      <c r="X119" s="1013"/>
    </row>
    <row r="120" spans="1:24" s="158" customFormat="1" ht="13.5" customHeight="1" x14ac:dyDescent="0.2">
      <c r="A120" s="995"/>
      <c r="B120" s="999"/>
      <c r="C120" s="1000"/>
      <c r="D120" s="1000"/>
      <c r="E120" s="1000"/>
      <c r="F120" s="1000"/>
      <c r="G120" s="1000"/>
      <c r="H120" s="1000"/>
      <c r="I120" s="1006"/>
      <c r="J120" s="1007"/>
      <c r="K120" s="1007"/>
      <c r="L120" s="1007"/>
      <c r="M120" s="1007"/>
      <c r="N120" s="1000"/>
      <c r="O120" s="1000"/>
      <c r="P120" s="1000"/>
      <c r="Q120" s="1008"/>
      <c r="T120" s="1013"/>
      <c r="U120" s="1013"/>
      <c r="V120" s="1013"/>
      <c r="W120" s="1013"/>
      <c r="X120" s="1013"/>
    </row>
    <row r="121" spans="1:24" s="158" customFormat="1" ht="13.5" customHeight="1" x14ac:dyDescent="0.2">
      <c r="A121" s="996"/>
      <c r="B121" s="1001"/>
      <c r="C121" s="1002"/>
      <c r="D121" s="1002"/>
      <c r="E121" s="1002"/>
      <c r="F121" s="1002"/>
      <c r="G121" s="1002"/>
      <c r="H121" s="1002"/>
      <c r="I121" s="1009"/>
      <c r="J121" s="1010"/>
      <c r="K121" s="1010"/>
      <c r="L121" s="1010"/>
      <c r="M121" s="1010"/>
      <c r="N121" s="1002"/>
      <c r="O121" s="1002"/>
      <c r="P121" s="1002"/>
      <c r="Q121" s="1011"/>
      <c r="T121" s="1013"/>
      <c r="U121" s="1013"/>
      <c r="V121" s="1013"/>
      <c r="W121" s="1013"/>
      <c r="X121" s="1013"/>
    </row>
    <row r="122" spans="1:24" s="158" customFormat="1" ht="15" customHeight="1" x14ac:dyDescent="0.45">
      <c r="A122" s="964">
        <v>6</v>
      </c>
      <c r="B122" s="966" t="str">
        <f>入力シート!D157</f>
        <v>障害者雇用の有無</v>
      </c>
      <c r="C122" s="967"/>
      <c r="D122" s="967"/>
      <c r="E122" s="967"/>
      <c r="F122" s="968"/>
      <c r="G122" s="968"/>
      <c r="H122" s="969"/>
      <c r="I122" s="990" t="str">
        <f>入力シート!D249</f>
        <v>・障害者雇用者状況報告書の写し</v>
      </c>
      <c r="J122" s="967"/>
      <c r="K122" s="967"/>
      <c r="L122" s="967"/>
      <c r="M122" s="967"/>
      <c r="N122" s="968"/>
      <c r="O122" s="968"/>
      <c r="P122" s="968"/>
      <c r="Q122" s="969"/>
      <c r="T122" s="992"/>
      <c r="U122" s="992"/>
      <c r="V122" s="992"/>
      <c r="W122" s="992"/>
      <c r="X122" s="992"/>
    </row>
    <row r="123" spans="1:24" s="152" customFormat="1" ht="13.5" customHeight="1" x14ac:dyDescent="0.2">
      <c r="A123" s="980"/>
      <c r="B123" s="1014"/>
      <c r="C123" s="992"/>
      <c r="D123" s="992"/>
      <c r="E123" s="992"/>
      <c r="F123" s="985"/>
      <c r="G123" s="985"/>
      <c r="H123" s="993"/>
      <c r="I123" s="991" t="str">
        <f>入力シート!D250</f>
        <v>・雇用促進法で雇用を免除されている事業所については、雇用が確認できるもの（健康保険被保険者証等）の写し及び障害者手帳の写し</v>
      </c>
      <c r="J123" s="992"/>
      <c r="K123" s="992"/>
      <c r="L123" s="992"/>
      <c r="M123" s="992"/>
      <c r="N123" s="1017"/>
      <c r="O123" s="1017"/>
      <c r="P123" s="1017"/>
      <c r="Q123" s="1018"/>
      <c r="T123" s="992"/>
      <c r="U123" s="992"/>
      <c r="V123" s="992"/>
      <c r="W123" s="992"/>
      <c r="X123" s="992"/>
    </row>
    <row r="124" spans="1:24" s="152" customFormat="1" ht="13.5" customHeight="1" x14ac:dyDescent="0.2">
      <c r="A124" s="980"/>
      <c r="B124" s="1014"/>
      <c r="C124" s="992"/>
      <c r="D124" s="992"/>
      <c r="E124" s="992"/>
      <c r="F124" s="985"/>
      <c r="G124" s="985"/>
      <c r="H124" s="993"/>
      <c r="I124" s="991"/>
      <c r="J124" s="992"/>
      <c r="K124" s="992"/>
      <c r="L124" s="992"/>
      <c r="M124" s="992"/>
      <c r="N124" s="1017"/>
      <c r="O124" s="1017"/>
      <c r="P124" s="1017"/>
      <c r="Q124" s="1018"/>
      <c r="T124" s="992"/>
      <c r="U124" s="992"/>
      <c r="V124" s="992"/>
      <c r="W124" s="992"/>
      <c r="X124" s="992"/>
    </row>
    <row r="125" spans="1:24" s="152" customFormat="1" ht="13.5" customHeight="1" x14ac:dyDescent="0.2">
      <c r="A125" s="965"/>
      <c r="B125" s="1015"/>
      <c r="C125" s="1016"/>
      <c r="D125" s="1016"/>
      <c r="E125" s="1016"/>
      <c r="F125" s="972"/>
      <c r="G125" s="972"/>
      <c r="H125" s="973"/>
      <c r="I125" s="1019"/>
      <c r="J125" s="1016"/>
      <c r="K125" s="1016"/>
      <c r="L125" s="1016"/>
      <c r="M125" s="1016"/>
      <c r="N125" s="1020"/>
      <c r="O125" s="1020"/>
      <c r="P125" s="1020"/>
      <c r="Q125" s="1021"/>
      <c r="T125" s="992"/>
      <c r="U125" s="992"/>
      <c r="V125" s="992"/>
      <c r="W125" s="992"/>
      <c r="X125" s="992"/>
    </row>
    <row r="126" spans="1:24" s="158" customFormat="1" ht="13.5" customHeight="1" x14ac:dyDescent="0.2">
      <c r="A126" s="964">
        <v>7</v>
      </c>
      <c r="B126" s="983" t="str">
        <f>入力シート!D158</f>
        <v>更生保護における就労支援</v>
      </c>
      <c r="C126" s="975"/>
      <c r="D126" s="975"/>
      <c r="E126" s="975"/>
      <c r="F126" s="968"/>
      <c r="G126" s="968"/>
      <c r="H126" s="968"/>
      <c r="I126" s="990" t="str">
        <f>入力シート!D251</f>
        <v>・雇用実績の場合は、「保護観察対象者等の雇用に関する証明書」の写し</v>
      </c>
      <c r="J126" s="967"/>
      <c r="K126" s="967"/>
      <c r="L126" s="967"/>
      <c r="M126" s="967"/>
      <c r="N126" s="968"/>
      <c r="O126" s="968"/>
      <c r="P126" s="968"/>
      <c r="Q126" s="969"/>
      <c r="T126" s="992"/>
      <c r="U126" s="992"/>
      <c r="V126" s="992"/>
      <c r="W126" s="992"/>
      <c r="X126" s="992"/>
    </row>
    <row r="127" spans="1:24" s="158" customFormat="1" ht="13.5" customHeight="1" x14ac:dyDescent="0.2">
      <c r="A127" s="980"/>
      <c r="B127" s="984"/>
      <c r="C127" s="978"/>
      <c r="D127" s="978"/>
      <c r="E127" s="978"/>
      <c r="F127" s="985"/>
      <c r="G127" s="985"/>
      <c r="H127" s="985"/>
      <c r="I127" s="991"/>
      <c r="J127" s="992"/>
      <c r="K127" s="992"/>
      <c r="L127" s="992"/>
      <c r="M127" s="992"/>
      <c r="N127" s="985"/>
      <c r="O127" s="985"/>
      <c r="P127" s="985"/>
      <c r="Q127" s="993"/>
      <c r="T127" s="992"/>
      <c r="U127" s="992"/>
      <c r="V127" s="992"/>
      <c r="W127" s="992"/>
      <c r="X127" s="992"/>
    </row>
    <row r="128" spans="1:24" s="158" customFormat="1" ht="13.5" customHeight="1" x14ac:dyDescent="0.2">
      <c r="A128" s="980"/>
      <c r="B128" s="984"/>
      <c r="C128" s="978"/>
      <c r="D128" s="978"/>
      <c r="E128" s="978"/>
      <c r="F128" s="985"/>
      <c r="G128" s="985"/>
      <c r="H128" s="985"/>
      <c r="I128" s="991" t="str">
        <f>入力シート!D252</f>
        <v>※安城市ホームページ「入札の広場＞総合評価競争入札」に掲載の様式を使用し名古屋保護観察所の証明を受けたものであること。</v>
      </c>
      <c r="J128" s="992"/>
      <c r="K128" s="992"/>
      <c r="L128" s="992"/>
      <c r="M128" s="992"/>
      <c r="N128" s="985"/>
      <c r="O128" s="985"/>
      <c r="P128" s="985"/>
      <c r="Q128" s="993"/>
      <c r="T128" s="992"/>
      <c r="U128" s="992"/>
      <c r="V128" s="992"/>
      <c r="W128" s="992"/>
      <c r="X128" s="992"/>
    </row>
    <row r="129" spans="1:24" s="158" customFormat="1" ht="13.5" customHeight="1" x14ac:dyDescent="0.2">
      <c r="A129" s="981"/>
      <c r="B129" s="986"/>
      <c r="C129" s="987"/>
      <c r="D129" s="987"/>
      <c r="E129" s="987"/>
      <c r="F129" s="985"/>
      <c r="G129" s="985"/>
      <c r="H129" s="985"/>
      <c r="I129" s="994"/>
      <c r="J129" s="979"/>
      <c r="K129" s="979"/>
      <c r="L129" s="979"/>
      <c r="M129" s="979"/>
      <c r="N129" s="985"/>
      <c r="O129" s="985"/>
      <c r="P129" s="985"/>
      <c r="Q129" s="993"/>
      <c r="T129" s="979"/>
      <c r="U129" s="979"/>
      <c r="V129" s="979"/>
      <c r="W129" s="979"/>
      <c r="X129" s="979"/>
    </row>
    <row r="130" spans="1:24" s="158" customFormat="1" ht="13.5" customHeight="1" x14ac:dyDescent="0.2">
      <c r="A130" s="982"/>
      <c r="B130" s="988"/>
      <c r="C130" s="989"/>
      <c r="D130" s="989"/>
      <c r="E130" s="989"/>
      <c r="F130" s="972"/>
      <c r="G130" s="972"/>
      <c r="H130" s="972"/>
      <c r="I130" s="976"/>
      <c r="J130" s="977"/>
      <c r="K130" s="977"/>
      <c r="L130" s="977"/>
      <c r="M130" s="977"/>
      <c r="N130" s="972"/>
      <c r="O130" s="972"/>
      <c r="P130" s="972"/>
      <c r="Q130" s="973"/>
      <c r="T130" s="979"/>
      <c r="U130" s="979"/>
      <c r="V130" s="979"/>
      <c r="W130" s="979"/>
      <c r="X130" s="979"/>
    </row>
    <row r="131" spans="1:24" s="532" customFormat="1" ht="11.25" customHeight="1" x14ac:dyDescent="0.15">
      <c r="A131" s="964">
        <v>8</v>
      </c>
      <c r="B131" s="966" t="str">
        <f>入力シート!D159</f>
        <v>環境配慮の取組</v>
      </c>
      <c r="C131" s="967"/>
      <c r="D131" s="967"/>
      <c r="E131" s="967"/>
      <c r="F131" s="968"/>
      <c r="G131" s="968"/>
      <c r="H131" s="969"/>
      <c r="I131" s="974" t="str">
        <f>入力シート!D253</f>
        <v>・エコアクション２１又はＩＳＯ１４００１の登録証の写し</v>
      </c>
      <c r="J131" s="975"/>
      <c r="K131" s="975"/>
      <c r="L131" s="975"/>
      <c r="M131" s="975"/>
      <c r="N131" s="968"/>
      <c r="O131" s="968"/>
      <c r="P131" s="968"/>
      <c r="Q131" s="969"/>
      <c r="T131" s="978"/>
      <c r="U131" s="978"/>
      <c r="V131" s="978"/>
      <c r="W131" s="978"/>
      <c r="X131" s="978"/>
    </row>
    <row r="132" spans="1:24" s="532" customFormat="1" ht="15" customHeight="1" x14ac:dyDescent="0.15">
      <c r="A132" s="965"/>
      <c r="B132" s="970"/>
      <c r="C132" s="971"/>
      <c r="D132" s="971"/>
      <c r="E132" s="971"/>
      <c r="F132" s="972"/>
      <c r="G132" s="972"/>
      <c r="H132" s="973"/>
      <c r="I132" s="976"/>
      <c r="J132" s="977"/>
      <c r="K132" s="977"/>
      <c r="L132" s="977"/>
      <c r="M132" s="977"/>
      <c r="N132" s="972"/>
      <c r="O132" s="972"/>
      <c r="P132" s="972"/>
      <c r="Q132" s="973"/>
      <c r="T132" s="979"/>
      <c r="U132" s="979"/>
      <c r="V132" s="979"/>
      <c r="W132" s="979"/>
      <c r="X132" s="979"/>
    </row>
    <row r="133" spans="1:24" s="535" customFormat="1" ht="8.4" x14ac:dyDescent="0.15">
      <c r="A133" s="533"/>
      <c r="B133" s="534"/>
      <c r="C133" s="534"/>
      <c r="D133" s="534"/>
      <c r="E133" s="534"/>
      <c r="F133" s="534"/>
      <c r="G133" s="534"/>
      <c r="H133" s="534"/>
      <c r="I133" s="534"/>
      <c r="J133" s="534"/>
      <c r="K133" s="541"/>
      <c r="L133" s="531"/>
    </row>
    <row r="134" spans="1:24" ht="18.600000000000001" hidden="1" customHeight="1" x14ac:dyDescent="0.2">
      <c r="A134" s="438" t="s">
        <v>336</v>
      </c>
      <c r="R134" s="437" t="s">
        <v>335</v>
      </c>
    </row>
    <row r="135" spans="1:24" ht="18.600000000000001" customHeight="1" x14ac:dyDescent="0.2"/>
  </sheetData>
  <sheetProtection algorithmName="SHA-512" hashValue="fFMcu9FLzumdRX2bjURmflxdaLKyNevIVJkE86XLEuB9x4LVHJtg91Zjpd4MwymuN7r4mMyWeD6OPbDih/7F4g==" saltValue="7AxJSfMnnRs6uy2l0n4+xA==" spinCount="100000" sheet="1" objects="1" scenarios="1"/>
  <mergeCells count="129">
    <mergeCell ref="D2:N2"/>
    <mergeCell ref="J4:K4"/>
    <mergeCell ref="L4:P4"/>
    <mergeCell ref="F12:H12"/>
    <mergeCell ref="I12:O12"/>
    <mergeCell ref="A15:Q15"/>
    <mergeCell ref="A16:Q16"/>
    <mergeCell ref="A18:Q18"/>
    <mergeCell ref="B20:E20"/>
    <mergeCell ref="F20:I20"/>
    <mergeCell ref="J20:M20"/>
    <mergeCell ref="N20:Q20"/>
    <mergeCell ref="A6:C6"/>
    <mergeCell ref="F8:H8"/>
    <mergeCell ref="I8:O8"/>
    <mergeCell ref="F9:H9"/>
    <mergeCell ref="I9:O9"/>
    <mergeCell ref="F10:H10"/>
    <mergeCell ref="I10:O10"/>
    <mergeCell ref="F11:H11"/>
    <mergeCell ref="I11:O11"/>
    <mergeCell ref="C39:O39"/>
    <mergeCell ref="B42:H42"/>
    <mergeCell ref="I42:P42"/>
    <mergeCell ref="B43:H43"/>
    <mergeCell ref="I43:P43"/>
    <mergeCell ref="B48:H48"/>
    <mergeCell ref="I48:P48"/>
    <mergeCell ref="B21:E21"/>
    <mergeCell ref="F21:I21"/>
    <mergeCell ref="J21:M21"/>
    <mergeCell ref="B24:C24"/>
    <mergeCell ref="B25:P25"/>
    <mergeCell ref="B22:Q22"/>
    <mergeCell ref="B53:P53"/>
    <mergeCell ref="B54:H61"/>
    <mergeCell ref="I54:L54"/>
    <mergeCell ref="M54:P54"/>
    <mergeCell ref="I55:L55"/>
    <mergeCell ref="M55:P55"/>
    <mergeCell ref="I56:L56"/>
    <mergeCell ref="M56:P56"/>
    <mergeCell ref="I57:L57"/>
    <mergeCell ref="M57:P57"/>
    <mergeCell ref="I61:L61"/>
    <mergeCell ref="M61:P61"/>
    <mergeCell ref="B63:Q64"/>
    <mergeCell ref="B68:P68"/>
    <mergeCell ref="B69:E69"/>
    <mergeCell ref="F69:P69"/>
    <mergeCell ref="I58:L58"/>
    <mergeCell ref="M58:P58"/>
    <mergeCell ref="I59:L59"/>
    <mergeCell ref="M59:P59"/>
    <mergeCell ref="I60:L60"/>
    <mergeCell ref="M60:P60"/>
    <mergeCell ref="B73:E73"/>
    <mergeCell ref="F73:P73"/>
    <mergeCell ref="B74:E74"/>
    <mergeCell ref="F74:P74"/>
    <mergeCell ref="B75:E75"/>
    <mergeCell ref="F75:J75"/>
    <mergeCell ref="L75:P75"/>
    <mergeCell ref="B70:E70"/>
    <mergeCell ref="F70:P70"/>
    <mergeCell ref="B71:E71"/>
    <mergeCell ref="F71:P71"/>
    <mergeCell ref="B72:E72"/>
    <mergeCell ref="F72:P72"/>
    <mergeCell ref="B87:H87"/>
    <mergeCell ref="I87:P87"/>
    <mergeCell ref="B93:H93"/>
    <mergeCell ref="I93:P93"/>
    <mergeCell ref="B95:Q96"/>
    <mergeCell ref="B99:H99"/>
    <mergeCell ref="I99:P99"/>
    <mergeCell ref="B76:E76"/>
    <mergeCell ref="F76:P76"/>
    <mergeCell ref="B79:H79"/>
    <mergeCell ref="I79:P79"/>
    <mergeCell ref="B83:H83"/>
    <mergeCell ref="I83:P83"/>
    <mergeCell ref="A106:H106"/>
    <mergeCell ref="I106:Q106"/>
    <mergeCell ref="T106:X106"/>
    <mergeCell ref="A107:A109"/>
    <mergeCell ref="B107:H109"/>
    <mergeCell ref="I107:Q107"/>
    <mergeCell ref="T107:X107"/>
    <mergeCell ref="I108:Q109"/>
    <mergeCell ref="T108:X109"/>
    <mergeCell ref="A115:A116"/>
    <mergeCell ref="T115:X116"/>
    <mergeCell ref="A117:A118"/>
    <mergeCell ref="B117:H118"/>
    <mergeCell ref="I117:Q118"/>
    <mergeCell ref="T117:X118"/>
    <mergeCell ref="A110:A111"/>
    <mergeCell ref="B110:H111"/>
    <mergeCell ref="I110:Q111"/>
    <mergeCell ref="T110:X111"/>
    <mergeCell ref="A112:A114"/>
    <mergeCell ref="B112:H114"/>
    <mergeCell ref="I112:Q112"/>
    <mergeCell ref="T112:X112"/>
    <mergeCell ref="I113:Q114"/>
    <mergeCell ref="T113:X114"/>
    <mergeCell ref="B115:H116"/>
    <mergeCell ref="I115:Q116"/>
    <mergeCell ref="A119:A121"/>
    <mergeCell ref="B119:H121"/>
    <mergeCell ref="I119:Q121"/>
    <mergeCell ref="T119:X121"/>
    <mergeCell ref="A122:A125"/>
    <mergeCell ref="B122:H125"/>
    <mergeCell ref="I122:Q122"/>
    <mergeCell ref="T122:X122"/>
    <mergeCell ref="I123:Q125"/>
    <mergeCell ref="T123:X125"/>
    <mergeCell ref="A131:A132"/>
    <mergeCell ref="B131:H132"/>
    <mergeCell ref="I131:Q132"/>
    <mergeCell ref="T131:X132"/>
    <mergeCell ref="A126:A130"/>
    <mergeCell ref="B126:H130"/>
    <mergeCell ref="I126:Q127"/>
    <mergeCell ref="T126:X127"/>
    <mergeCell ref="I128:Q130"/>
    <mergeCell ref="T128:X130"/>
  </mergeCells>
  <phoneticPr fontId="1"/>
  <printOptions horizontalCentered="1"/>
  <pageMargins left="0.43307086614173229" right="0.23622047244094491" top="0.74803149606299213" bottom="0.55118110236220474" header="0.31496062992125984" footer="0.31496062992125984"/>
  <pageSetup paperSize="9" scale="92" fitToWidth="0" fitToHeight="0" orientation="portrait" r:id="rId1"/>
  <headerFooter>
    <oddFooter>&amp;C&amp;P</oddFooter>
  </headerFooter>
  <rowBreaks count="2" manualBreakCount="2">
    <brk id="37" max="16" man="1"/>
    <brk id="91" max="16" man="1"/>
  </rowBreaks>
  <extLst>
    <ext xmlns:x14="http://schemas.microsoft.com/office/spreadsheetml/2009/9/main" uri="{CCE6A557-97BC-4b89-ADB6-D9C93CAAB3DF}">
      <x14:dataValidations xmlns:xm="http://schemas.microsoft.com/office/excel/2006/main" count="10">
        <x14:dataValidation type="list" allowBlank="1" showInputMessage="1" showErrorMessage="1">
          <x14:formula1>
            <xm:f>加算点審査申請書用プルダウンメニュー!$D$2:$D$3</xm:f>
          </x14:formula1>
          <xm:sqref>I48:P48</xm:sqref>
        </x14:dataValidation>
        <x14:dataValidation type="list" allowBlank="1" showInputMessage="1" showErrorMessage="1">
          <x14:formula1>
            <xm:f>加算点審査申請書用プルダウンメニュー!$D$12:$D$13</xm:f>
          </x14:formula1>
          <xm:sqref>I93:P93</xm:sqref>
        </x14:dataValidation>
        <x14:dataValidation type="list" allowBlank="1" showInputMessage="1" showErrorMessage="1">
          <x14:formula1>
            <xm:f>加算点審査申請書用プルダウンメニュー!$D$10:$D$11</xm:f>
          </x14:formula1>
          <xm:sqref>I87:P87</xm:sqref>
        </x14:dataValidation>
        <x14:dataValidation type="list" allowBlank="1" showInputMessage="1" showErrorMessage="1">
          <x14:formula1>
            <xm:f>加算点審査申請書用プルダウンメニュー!$D$7:$D$9</xm:f>
          </x14:formula1>
          <xm:sqref>I83:P83</xm:sqref>
        </x14:dataValidation>
        <x14:dataValidation type="list" allowBlank="1" showInputMessage="1" showErrorMessage="1">
          <x14:formula1>
            <xm:f>加算点審査申請書用プルダウンメニュー!$D$14:$D$15</xm:f>
          </x14:formula1>
          <xm:sqref>I99:P99</xm:sqref>
        </x14:dataValidation>
        <x14:dataValidation type="list" allowBlank="1" showInputMessage="1" showErrorMessage="1">
          <x14:formula1>
            <xm:f>加算点審査申請書用プルダウンメニュー!$D$18:$D$19</xm:f>
          </x14:formula1>
          <xm:sqref>I43:P43</xm:sqref>
        </x14:dataValidation>
        <x14:dataValidation type="list" allowBlank="1" showInputMessage="1" showErrorMessage="1">
          <x14:formula1>
            <xm:f>加算点審査申請書用プルダウンメニュー!$D$16:$D$17</xm:f>
          </x14:formula1>
          <xm:sqref>I42:P42</xm:sqref>
        </x14:dataValidation>
        <x14:dataValidation type="list" allowBlank="1" showInputMessage="1" showErrorMessage="1">
          <x14:formula1>
            <xm:f>加算点審査申請書用プルダウンメニュー!$D$20:$D$23</xm:f>
          </x14:formula1>
          <xm:sqref>I79:P79</xm:sqref>
        </x14:dataValidation>
        <x14:dataValidation type="list" allowBlank="1" showInputMessage="1" showErrorMessage="1">
          <x14:formula1>
            <xm:f>加算点審査申請書用プルダウンメニュー!$D$4:$D$6</xm:f>
          </x14:formula1>
          <xm:sqref>M55:P61</xm:sqref>
        </x14:dataValidation>
        <x14:dataValidation type="list" allowBlank="1" showInputMessage="1" showErrorMessage="1">
          <x14:formula1>
            <xm:f>加算点審査申請書用プルダウンメニュー!$D$24:$D$30</xm:f>
          </x14:formula1>
          <xm:sqref>I55:L61 B20:Q20 B21:M21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E30"/>
  <sheetViews>
    <sheetView view="pageBreakPreview" zoomScale="85" zoomScaleNormal="100" zoomScaleSheetLayoutView="85" workbookViewId="0">
      <selection activeCell="F29" sqref="F29"/>
    </sheetView>
  </sheetViews>
  <sheetFormatPr defaultColWidth="8.69921875" defaultRowHeight="13.2" x14ac:dyDescent="0.2"/>
  <cols>
    <col min="1" max="1" width="2.09765625" style="423" customWidth="1"/>
    <col min="2" max="2" width="4.8984375" style="423" customWidth="1"/>
    <col min="3" max="3" width="37.59765625" style="423" customWidth="1"/>
    <col min="4" max="4" width="20.59765625" style="424" customWidth="1"/>
    <col min="5" max="16384" width="8.69921875" style="423"/>
  </cols>
  <sheetData>
    <row r="1" spans="2:5" ht="26.4" customHeight="1" x14ac:dyDescent="0.2">
      <c r="B1" s="425" t="s">
        <v>310</v>
      </c>
      <c r="E1" s="436" t="s">
        <v>334</v>
      </c>
    </row>
    <row r="2" spans="2:5" ht="18" customHeight="1" x14ac:dyDescent="0.2">
      <c r="B2" s="1145">
        <v>2</v>
      </c>
      <c r="C2" s="1146" t="s">
        <v>92</v>
      </c>
      <c r="D2" s="555" t="s">
        <v>28</v>
      </c>
    </row>
    <row r="3" spans="2:5" ht="18" customHeight="1" x14ac:dyDescent="0.2">
      <c r="B3" s="1145"/>
      <c r="C3" s="1146"/>
      <c r="D3" s="555" t="s">
        <v>478</v>
      </c>
    </row>
    <row r="4" spans="2:5" ht="18" customHeight="1" x14ac:dyDescent="0.2">
      <c r="B4" s="1145">
        <v>3</v>
      </c>
      <c r="C4" s="1146" t="s">
        <v>155</v>
      </c>
      <c r="D4" s="555" t="s">
        <v>136</v>
      </c>
    </row>
    <row r="5" spans="2:5" ht="18" customHeight="1" x14ac:dyDescent="0.2">
      <c r="B5" s="1145"/>
      <c r="C5" s="1146"/>
      <c r="D5" s="555" t="s">
        <v>137</v>
      </c>
    </row>
    <row r="6" spans="2:5" ht="18" customHeight="1" x14ac:dyDescent="0.2">
      <c r="B6" s="1145"/>
      <c r="C6" s="1146"/>
      <c r="D6" s="555" t="s">
        <v>19</v>
      </c>
    </row>
    <row r="7" spans="2:5" ht="18" customHeight="1" x14ac:dyDescent="0.2">
      <c r="B7" s="1145">
        <f>加算点審査申請書!A119</f>
        <v>5</v>
      </c>
      <c r="C7" s="1146" t="s">
        <v>156</v>
      </c>
      <c r="D7" s="555" t="s">
        <v>407</v>
      </c>
    </row>
    <row r="8" spans="2:5" ht="18" customHeight="1" x14ac:dyDescent="0.2">
      <c r="B8" s="1145"/>
      <c r="C8" s="1146"/>
      <c r="D8" s="555" t="s">
        <v>408</v>
      </c>
    </row>
    <row r="9" spans="2:5" ht="18" customHeight="1" x14ac:dyDescent="0.2">
      <c r="B9" s="1145"/>
      <c r="C9" s="1146"/>
      <c r="D9" s="555" t="s">
        <v>442</v>
      </c>
    </row>
    <row r="10" spans="2:5" ht="18" customHeight="1" x14ac:dyDescent="0.3">
      <c r="B10" s="1145">
        <f>加算点審査申請書!A122</f>
        <v>6</v>
      </c>
      <c r="C10" s="1146" t="s">
        <v>96</v>
      </c>
      <c r="D10" s="555" t="s">
        <v>138</v>
      </c>
      <c r="E10" s="426" t="s">
        <v>330</v>
      </c>
    </row>
    <row r="11" spans="2:5" ht="18" customHeight="1" x14ac:dyDescent="0.3">
      <c r="B11" s="1145"/>
      <c r="C11" s="1146"/>
      <c r="D11" s="555" t="s">
        <v>478</v>
      </c>
      <c r="E11" s="426" t="s">
        <v>331</v>
      </c>
    </row>
    <row r="12" spans="2:5" ht="18" customHeight="1" x14ac:dyDescent="0.2">
      <c r="B12" s="1145">
        <f>加算点審査申請書!A126</f>
        <v>7</v>
      </c>
      <c r="C12" s="1146" t="s">
        <v>152</v>
      </c>
      <c r="D12" s="555" t="s">
        <v>28</v>
      </c>
    </row>
    <row r="13" spans="2:5" ht="18" customHeight="1" x14ac:dyDescent="0.2">
      <c r="B13" s="1145"/>
      <c r="C13" s="1146"/>
      <c r="D13" s="555" t="s">
        <v>478</v>
      </c>
    </row>
    <row r="14" spans="2:5" ht="18" customHeight="1" x14ac:dyDescent="0.2">
      <c r="B14" s="1145">
        <f>加算点審査申請書!A131</f>
        <v>8</v>
      </c>
      <c r="C14" s="1146" t="s">
        <v>153</v>
      </c>
      <c r="D14" s="555" t="s">
        <v>28</v>
      </c>
    </row>
    <row r="15" spans="2:5" ht="18" customHeight="1" x14ac:dyDescent="0.2">
      <c r="B15" s="1145"/>
      <c r="C15" s="1146"/>
      <c r="D15" s="555" t="s">
        <v>478</v>
      </c>
    </row>
    <row r="16" spans="2:5" ht="18" customHeight="1" x14ac:dyDescent="0.2">
      <c r="B16" s="1145">
        <f>加算点審査申請書!A107</f>
        <v>1</v>
      </c>
      <c r="C16" s="1146" t="s">
        <v>150</v>
      </c>
      <c r="D16" s="555" t="s">
        <v>28</v>
      </c>
    </row>
    <row r="17" spans="2:5" ht="18" customHeight="1" x14ac:dyDescent="0.2">
      <c r="B17" s="1145"/>
      <c r="C17" s="1146"/>
      <c r="D17" s="555" t="s">
        <v>478</v>
      </c>
    </row>
    <row r="18" spans="2:5" ht="18" customHeight="1" x14ac:dyDescent="0.2">
      <c r="B18" s="1145"/>
      <c r="C18" s="1146" t="s">
        <v>151</v>
      </c>
      <c r="D18" s="555" t="s">
        <v>28</v>
      </c>
    </row>
    <row r="19" spans="2:5" ht="18" customHeight="1" x14ac:dyDescent="0.2">
      <c r="B19" s="1145"/>
      <c r="C19" s="1146"/>
      <c r="D19" s="555" t="s">
        <v>478</v>
      </c>
    </row>
    <row r="20" spans="2:5" ht="18" customHeight="1" x14ac:dyDescent="0.3">
      <c r="B20" s="1145">
        <f>加算点審査申請書!A117</f>
        <v>4</v>
      </c>
      <c r="C20" s="1146" t="s">
        <v>154</v>
      </c>
      <c r="D20" s="435" t="s">
        <v>145</v>
      </c>
      <c r="E20" s="426" t="s">
        <v>311</v>
      </c>
    </row>
    <row r="21" spans="2:5" ht="18" customHeight="1" x14ac:dyDescent="0.3">
      <c r="B21" s="1145"/>
      <c r="C21" s="1146"/>
      <c r="D21" s="435" t="s">
        <v>479</v>
      </c>
      <c r="E21" s="426" t="s">
        <v>312</v>
      </c>
    </row>
    <row r="22" spans="2:5" ht="18" customHeight="1" x14ac:dyDescent="0.3">
      <c r="B22" s="557"/>
      <c r="C22" s="558"/>
      <c r="D22" s="559" t="s">
        <v>480</v>
      </c>
      <c r="E22" s="426"/>
    </row>
    <row r="23" spans="2:5" ht="18" customHeight="1" x14ac:dyDescent="0.3">
      <c r="B23" s="557"/>
      <c r="C23" s="558"/>
      <c r="D23" s="559" t="s">
        <v>481</v>
      </c>
      <c r="E23" s="426"/>
    </row>
    <row r="24" spans="2:5" ht="15.6" x14ac:dyDescent="0.3">
      <c r="B24" s="557">
        <v>0</v>
      </c>
      <c r="C24" s="560" t="s">
        <v>482</v>
      </c>
      <c r="D24" s="561" t="s">
        <v>49</v>
      </c>
      <c r="E24" s="434" t="s">
        <v>332</v>
      </c>
    </row>
    <row r="25" spans="2:5" ht="15" x14ac:dyDescent="0.3">
      <c r="D25" s="561" t="s">
        <v>50</v>
      </c>
      <c r="E25" s="434" t="s">
        <v>333</v>
      </c>
    </row>
    <row r="26" spans="2:5" ht="14.4" x14ac:dyDescent="0.2">
      <c r="D26" s="561" t="s">
        <v>52</v>
      </c>
    </row>
    <row r="27" spans="2:5" ht="14.4" x14ac:dyDescent="0.2">
      <c r="D27" s="561" t="s">
        <v>483</v>
      </c>
    </row>
    <row r="28" spans="2:5" ht="14.4" x14ac:dyDescent="0.2">
      <c r="D28" s="561" t="s">
        <v>51</v>
      </c>
    </row>
    <row r="29" spans="2:5" ht="14.4" x14ac:dyDescent="0.2">
      <c r="D29" s="561" t="s">
        <v>55</v>
      </c>
    </row>
    <row r="30" spans="2:5" ht="14.4" x14ac:dyDescent="0.2">
      <c r="D30" s="561" t="s">
        <v>484</v>
      </c>
    </row>
  </sheetData>
  <mergeCells count="17">
    <mergeCell ref="B2:B3"/>
    <mergeCell ref="C2:C3"/>
    <mergeCell ref="B4:B6"/>
    <mergeCell ref="C4:C6"/>
    <mergeCell ref="B7:B9"/>
    <mergeCell ref="C7:C9"/>
    <mergeCell ref="B10:B11"/>
    <mergeCell ref="C10:C11"/>
    <mergeCell ref="B12:B13"/>
    <mergeCell ref="C12:C13"/>
    <mergeCell ref="B14:B15"/>
    <mergeCell ref="C14:C15"/>
    <mergeCell ref="B16:B19"/>
    <mergeCell ref="C16:C17"/>
    <mergeCell ref="C18:C19"/>
    <mergeCell ref="B20:B21"/>
    <mergeCell ref="C20:C2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入力シート</vt:lpstr>
      <vt:lpstr>別記</vt:lpstr>
      <vt:lpstr>別紙</vt:lpstr>
      <vt:lpstr>加算点審査申請書</vt:lpstr>
      <vt:lpstr>加算点審査申請書用プルダウンメニュー</vt:lpstr>
      <vt:lpstr>加算点審査申請書!Print_Area</vt:lpstr>
      <vt:lpstr>加算点審査申請書用プルダウンメニュー!Print_Area</vt:lpstr>
      <vt:lpstr>入力シート!Print_Area</vt:lpstr>
      <vt:lpstr>別記!Print_Area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2022-09-13T07:42:32Z</dcterms:modified>
</cp:coreProperties>
</file>