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ZvcsJj3pfD3TE5CLGa5fPqsnop+DZylveKVdUAdKg1Kb6gL4OOA1iROXELIE38/7n8NqLhLpeMiEjA5saU1siw==" workbookSaltValue="BIqsuXwrleqUu9s4boBqSw==" workbookSpinCount="100000" lockStructure="1"/>
  <bookViews>
    <workbookView xWindow="7020" yWindow="0" windowWidth="15375" windowHeight="9075" tabRatio="777" firstSheet="4" activeTab="4"/>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事後審査申請書!$A$1:$Q$225</definedName>
    <definedName name="_xlnm.Print_Area" localSheetId="5">事後審査申請書用プルダウンメニュー!$A$1:$D$24</definedName>
    <definedName name="_xlnm.Print_Area" localSheetId="0">入力シート!$A$1:$AA$274</definedName>
    <definedName name="_xlnm.Print_Area" localSheetId="1">別記!$A$2:$J$223</definedName>
    <definedName name="_xlnm.Print_Area" localSheetId="2">別紙１!$A$1:$J$41</definedName>
    <definedName name="_xlnm.Print_Area" localSheetId="3">別紙２!$A$1:$F$29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4" l="1"/>
  <c r="D77" i="14"/>
  <c r="D34" i="14"/>
  <c r="U18" i="2" l="1"/>
  <c r="B185" i="34" l="1"/>
  <c r="B147" i="34"/>
  <c r="B109" i="34"/>
  <c r="E24" i="2" l="1"/>
  <c r="E20" i="2"/>
  <c r="E19" i="2"/>
  <c r="V18" i="2"/>
  <c r="U17" i="2"/>
  <c r="V17" i="2"/>
  <c r="A191" i="14" l="1"/>
  <c r="D96" i="2" l="1"/>
  <c r="B206" i="34"/>
  <c r="L36" i="2" l="1"/>
  <c r="L35" i="2" l="1"/>
  <c r="E35" i="2"/>
  <c r="A212" i="34" l="1"/>
  <c r="A208" i="34"/>
  <c r="D93" i="2" l="1"/>
  <c r="B107" i="34" l="1"/>
  <c r="D97" i="2" l="1"/>
  <c r="B161" i="14" s="1"/>
  <c r="B22" i="14" l="1"/>
  <c r="F118" i="14" l="1"/>
  <c r="F117" i="14"/>
  <c r="F116" i="14"/>
  <c r="J116" i="14"/>
  <c r="F112" i="14"/>
  <c r="F111" i="14"/>
  <c r="F110" i="14"/>
  <c r="J108" i="14" l="1"/>
  <c r="J110" i="14"/>
  <c r="B21" i="14"/>
  <c r="B19" i="14"/>
  <c r="D267" i="2"/>
  <c r="C113" i="34" s="1"/>
  <c r="B194" i="34" l="1"/>
  <c r="B187" i="14" l="1"/>
  <c r="B206" i="14"/>
  <c r="E69" i="2" l="1"/>
  <c r="E59" i="2"/>
  <c r="B146" i="14" s="1"/>
  <c r="E58" i="2"/>
  <c r="B145" i="14" s="1"/>
  <c r="E57" i="2"/>
  <c r="E56" i="2"/>
  <c r="B141" i="14" s="1"/>
  <c r="D112" i="2" l="1"/>
  <c r="D111" i="2"/>
  <c r="B208" i="34" l="1"/>
  <c r="B210" i="34"/>
  <c r="B189" i="14"/>
  <c r="B191" i="14"/>
  <c r="B178" i="14"/>
  <c r="B176" i="14"/>
  <c r="D240" i="2"/>
  <c r="B194" i="14"/>
  <c r="F194" i="14"/>
  <c r="F195" i="14"/>
  <c r="U46" i="2" l="1"/>
  <c r="T46" i="2"/>
  <c r="U45" i="2"/>
  <c r="T45" i="2"/>
  <c r="E45" i="2" s="1"/>
  <c r="U44" i="2"/>
  <c r="T44" i="2"/>
  <c r="U43" i="2"/>
  <c r="T43" i="2"/>
  <c r="U42" i="2"/>
  <c r="T42" i="2"/>
  <c r="B144" i="14" l="1"/>
  <c r="B143" i="14"/>
  <c r="U34" i="2"/>
  <c r="T34" i="2"/>
  <c r="F104" i="14"/>
  <c r="D21" i="36" l="1"/>
  <c r="E34" i="2" l="1"/>
  <c r="E36" i="2"/>
  <c r="F105" i="14" s="1"/>
  <c r="D20" i="36"/>
  <c r="E54" i="2"/>
  <c r="E53" i="2"/>
  <c r="E52" i="2"/>
  <c r="E50" i="2" l="1"/>
  <c r="E31" i="2"/>
  <c r="D193" i="2"/>
  <c r="G29" i="2"/>
  <c r="E23" i="2"/>
  <c r="D137" i="2" s="1"/>
  <c r="E22" i="2"/>
  <c r="D135" i="2" s="1"/>
  <c r="E17" i="2"/>
  <c r="A32" i="14" s="1"/>
  <c r="D29" i="14" l="1"/>
  <c r="E12" i="2"/>
  <c r="D263" i="2" l="1"/>
  <c r="D243" i="2" l="1"/>
  <c r="A198" i="14" l="1"/>
  <c r="A216" i="34" s="1"/>
  <c r="A203" i="14" l="1"/>
  <c r="A220"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4" i="34" l="1"/>
  <c r="B20" i="36" l="1"/>
  <c r="B16" i="36"/>
  <c r="B14" i="36"/>
  <c r="B12" i="36"/>
  <c r="B10" i="36"/>
  <c r="B7" i="36"/>
  <c r="B214" i="34"/>
  <c r="B222" i="34"/>
  <c r="B218" i="34"/>
  <c r="B77" i="34"/>
  <c r="D231" i="2" l="1"/>
  <c r="D232" i="2"/>
  <c r="D230" i="2"/>
  <c r="J113" i="14" l="1"/>
  <c r="F174" i="14"/>
  <c r="B183" i="34" l="1"/>
  <c r="B82" i="34"/>
  <c r="B158" i="34" s="1"/>
  <c r="F187" i="14"/>
  <c r="B120" i="34" l="1"/>
  <c r="B145" i="34"/>
  <c r="E55" i="2"/>
  <c r="B139" i="14" s="1"/>
  <c r="E66" i="2"/>
  <c r="B157" i="14" s="1"/>
  <c r="E65" i="2"/>
  <c r="E64" i="2"/>
  <c r="B155" i="14" s="1"/>
  <c r="E63" i="2"/>
  <c r="E62" i="2"/>
  <c r="E61" i="2"/>
  <c r="E60" i="2"/>
  <c r="E51" i="2"/>
  <c r="B132" i="14" s="1"/>
  <c r="E49" i="2"/>
  <c r="E48" i="2"/>
  <c r="B129" i="14" s="1"/>
  <c r="E44" i="2"/>
  <c r="E43" i="2"/>
  <c r="E42" i="2"/>
  <c r="E40" i="2"/>
  <c r="E33" i="2"/>
  <c r="E71" i="2"/>
  <c r="E70" i="2"/>
  <c r="B147" i="14" l="1"/>
  <c r="B150" i="14"/>
  <c r="F114" i="14"/>
  <c r="F115" i="14"/>
  <c r="F113" i="14"/>
  <c r="R40" i="2" l="1"/>
  <c r="R41" i="2" l="1"/>
  <c r="B204" i="34" l="1"/>
  <c r="B66" i="34"/>
  <c r="B220" i="34"/>
  <c r="B216" i="34"/>
  <c r="B212"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4" i="14" l="1"/>
  <c r="C152" i="34"/>
  <c r="C190" i="34" s="1"/>
  <c r="B152" i="34"/>
  <c r="B190" i="34" s="1"/>
  <c r="B151" i="34"/>
  <c r="B189" i="34" s="1"/>
  <c r="B150" i="34"/>
  <c r="B188" i="34" s="1"/>
  <c r="A16" i="34"/>
  <c r="B24" i="34"/>
  <c r="B21" i="34"/>
  <c r="A15" i="34"/>
  <c r="F173" i="14" l="1"/>
  <c r="T29" i="2"/>
  <c r="D185" i="2"/>
  <c r="D266" i="2" l="1"/>
  <c r="J121" i="14" l="1"/>
  <c r="D268" i="2" l="1"/>
  <c r="H29" i="2" l="1"/>
  <c r="S29" i="2" l="1"/>
  <c r="J29" i="2" l="1"/>
  <c r="D89" i="2" l="1"/>
  <c r="A5" i="14" s="1"/>
  <c r="D102" i="2" l="1"/>
  <c r="B217" i="14" s="1"/>
  <c r="E18" i="2"/>
  <c r="D110" i="2"/>
  <c r="E41" i="2" l="1"/>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9" i="14" l="1"/>
  <c r="F203" i="14"/>
  <c r="F200" i="14"/>
  <c r="F198" i="14"/>
  <c r="F191" i="14"/>
  <c r="F181" i="14"/>
  <c r="F179" i="14"/>
  <c r="F178" i="14"/>
  <c r="F176" i="14"/>
  <c r="F171" i="14"/>
  <c r="B173" i="14"/>
  <c r="B203" i="14"/>
  <c r="B198" i="14"/>
  <c r="B71" i="34"/>
  <c r="D224" i="2" l="1"/>
  <c r="D225" i="2"/>
  <c r="B223" i="14"/>
  <c r="J104" i="14"/>
  <c r="J126" i="14"/>
  <c r="J124" i="14"/>
  <c r="J119" i="14"/>
  <c r="J106" i="14"/>
  <c r="J101" i="14"/>
  <c r="J99" i="14"/>
  <c r="J97" i="14"/>
  <c r="J80" i="14"/>
  <c r="J73" i="14"/>
  <c r="D11" i="14"/>
  <c r="D10" i="14"/>
  <c r="D9" i="14"/>
  <c r="D166" i="2" l="1"/>
  <c r="D90" i="2"/>
  <c r="D13" i="14"/>
  <c r="D92" i="2"/>
  <c r="B75" i="34" l="1"/>
  <c r="D12" i="14"/>
  <c r="B14" i="14"/>
  <c r="C151" i="34" l="1"/>
  <c r="C189" i="34" s="1"/>
  <c r="C48" i="2" l="1"/>
  <c r="D234" i="2" l="1"/>
  <c r="D233" i="2"/>
  <c r="B140" i="14"/>
</calcChain>
</file>

<file path=xl/sharedStrings.xml><?xml version="1.0" encoding="utf-8"?>
<sst xmlns="http://schemas.openxmlformats.org/spreadsheetml/2006/main" count="995" uniqueCount="587">
  <si>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</si>
  <si>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</si>
  <si>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</si>
  <si>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</si>
  <si>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</si>
  <si>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</si>
  <si>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</si>
  <si>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</si>
  <si>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</si>
  <si>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</si>
  <si>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</si>
  <si>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</si>
  <si>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</si>
  <si>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</si>
  <si>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</si>
  <si>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</si>
  <si>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</si>
  <si>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</si>
  <si>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</si>
  <si>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</si>
  <si>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</si>
  <si>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</si>
  <si>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</si>
  <si>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</si>
  <si>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</si>
  <si>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</si>
  <si>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</si>
  <si>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</si>
  <si>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</si>
  <si>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</si>
  <si>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</si>
  <si>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</si>
  <si>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</si>
  <si>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</si>
  <si>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</si>
  <si>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</si>
  <si>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</si>
  <si>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</si>
  <si>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</si>
  <si>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</si>
  <si>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</si>
  <si>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</si>
  <si>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</si>
  <si>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</si>
  <si>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</si>
  <si>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</si>
  <si>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</si>
  <si>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</si>
  <si>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</si>
  <si>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</si>
  <si>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</si>
  <si>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</si>
  <si>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</si>
  <si>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</si>
  <si>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</si>
  <si>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</si>
  <si>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</si>
  <si>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</si>
  <si>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</si>
  <si>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</si>
  <si>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</si>
  <si>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</si>
  <si>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</si>
  <si>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</si>
  <si>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</si>
  <si>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</si>
  <si>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</si>
  <si>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</si>
  <si>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</si>
  <si>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</si>
  <si>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</si>
  <si>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</si>
  <si>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</si>
  <si>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</si>
  <si>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</si>
  <si>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</si>
  <si>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</si>
  <si>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</si>
  <si>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</si>
  <si>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</si>
  <si>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</si>
  <si>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</si>
  <si>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</si>
  <si>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</si>
  <si>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</si>
  <si>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</si>
  <si>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</si>
  <si>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</si>
  <si>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</si>
  <si>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</si>
  <si>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</si>
  <si>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</si>
  <si>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</si>
  <si>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</si>
  <si>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</si>
  <si>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</si>
  <si>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</si>
  <si>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</si>
  <si>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</si>
  <si>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</si>
  <si>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</si>
  <si>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</si>
  <si>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</si>
  <si>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</si>
  <si>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</si>
  <si>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</si>
  <si>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</si>
  <si>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</si>
  <si>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</si>
  <si>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</si>
  <si>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</si>
  <si>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</si>
  <si>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</si>
  <si>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</si>
  <si>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</si>
  <si>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</si>
  <si>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</si>
  <si>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</si>
  <si>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</si>
  <si>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</si>
  <si>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</si>
  <si>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</si>
  <si>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</si>
  <si>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</si>
  <si>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</si>
  <si>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</si>
  <si>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</si>
  <si>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</si>
  <si>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</si>
  <si>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</si>
  <si>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</si>
  <si>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</si>
  <si>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</si>
  <si>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</si>
  <si>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</si>
  <si>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</si>
  <si>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</si>
  <si>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</si>
  <si>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</si>
  <si>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</si>
  <si>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</si>
  <si>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</si>
  <si>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</si>
  <si>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</si>
  <si>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</si>
  <si>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</si>
  <si>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</si>
  <si>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</si>
  <si>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</si>
  <si>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</si>
  <si>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</si>
  <si>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</si>
  <si>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</si>
  <si>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</si>
  <si>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</si>
  <si>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</si>
  <si>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</si>
  <si>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</si>
  <si>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</si>
  <si>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</si>
  <si>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</si>
  <si>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</si>
  <si>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</si>
  <si>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</si>
  <si>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</si>
  <si>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</si>
  <si>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</si>
  <si>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</si>
  <si>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</si>
  <si>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</si>
  <si>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</si>
  <si>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</si>
  <si>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</si>
  <si>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</si>
  <si>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</si>
  <si>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</si>
  <si>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</si>
  <si>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</si>
  <si>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</si>
  <si>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</si>
  <si>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</si>
  <si>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</si>
  <si>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</si>
  <si>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</si>
  <si>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</si>
  <si>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</si>
  <si>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</si>
  <si>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</si>
  <si>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</si>
  <si>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</si>
  <si>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</si>
  <si>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</si>
  <si>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</si>
  <si>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</si>
  <si>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</si>
  <si>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</si>
  <si>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</si>
  <si>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</si>
  <si>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</si>
  <si>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</si>
  <si>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</si>
  <si>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</si>
  <si>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</si>
  <si>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</si>
  <si>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</si>
  <si>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</si>
  <si>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</si>
  <si>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</si>
  <si>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</si>
  <si>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</si>
  <si>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</si>
  <si>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</si>
  <si>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</si>
  <si>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</si>
  <si>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</si>
  <si>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</si>
  <si>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</si>
  <si>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</si>
  <si>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</si>
  <si>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</si>
  <si>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</si>
  <si>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</si>
  <si>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</si>
  <si>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</si>
  <si>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</si>
  <si>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</si>
  <si>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</si>
  <si>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</si>
  <si>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</si>
  <si>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</si>
  <si>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</si>
  <si>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</si>
  <si>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</si>
  <si>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</si>
  <si>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</si>
  <si>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</si>
  <si>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</si>
  <si>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</si>
  <si>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</si>
  <si>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</si>
  <si>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</si>
  <si>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</si>
  <si>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</si>
  <si>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</si>
  <si>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</si>
  <si>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</si>
  <si>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</si>
  <si>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</si>
  <si>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</si>
  <si>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</si>
  <si>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</si>
  <si>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</si>
  <si>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</si>
  <si>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</si>
  <si>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</si>
  <si>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</si>
  <si>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</si>
  <si>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</si>
  <si>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</si>
  <si>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</si>
  <si>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</si>
  <si>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</si>
  <si>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</si>
  <si>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</si>
  <si>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</si>
  <si>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</si>
  <si>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</si>
  <si>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</si>
  <si>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</si>
  <si>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</si>
  <si>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</si>
  <si>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</si>
  <si>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</si>
  <si>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</si>
  <si>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</si>
  <si>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</si>
  <si>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</si>
  <si>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</si>
  <si>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</si>
  <si>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</si>
  <si>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</si>
  <si>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</si>
  <si>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</si>
  <si>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</si>
  <si>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</si>
  <si>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</si>
  <si>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</si>
  <si>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</si>
  <si>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</si>
  <si>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</si>
  <si>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</si>
  <si>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</si>
  <si>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</si>
  <si>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</si>
  <si>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</si>
  <si>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</si>
  <si>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</si>
  <si>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</si>
  <si>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</si>
  <si>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</si>
  <si>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</si>
  <si>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</si>
  <si>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</si>
  <si>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</si>
  <si>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</si>
  <si>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</si>
  <si>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</si>
  <si>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</si>
  <si>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</si>
  <si>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</si>
  <si>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</si>
  <si>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</si>
  <si>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</si>
  <si>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</si>
  <si>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</si>
  <si>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</si>
  <si>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</si>
  <si>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</si>
  <si>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</si>
  <si>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</si>
  <si>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</si>
  <si>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</si>
  <si>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</si>
  <si>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</si>
  <si>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</si>
  <si>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</si>
  <si>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</si>
  <si>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</si>
  <si>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</si>
  <si>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</si>
  <si>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</si>
  <si>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</si>
  <si>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</si>
  <si>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</si>
  <si>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</si>
  <si>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</si>
  <si>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</si>
  <si>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</si>
  <si>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</si>
  <si>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</si>
  <si>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</si>
  <si>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</si>
  <si>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</si>
  <si>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</si>
  <si>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</si>
  <si>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</si>
  <si>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</si>
  <si>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</si>
  <si>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</si>
  <si>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</si>
  <si>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</si>
  <si>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</si>
  <si>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</si>
  <si>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</si>
  <si>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</si>
  <si>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</si>
  <si>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</si>
  <si>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</si>
  <si>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</si>
  <si>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</si>
  <si>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</si>
  <si>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</si>
  <si>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</si>
  <si>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</si>
  <si>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</si>
  <si>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</si>
  <si>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</si>
  <si>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</si>
  <si>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</si>
  <si>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</si>
  <si>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</si>
  <si>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</si>
  <si>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</si>
  <si>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</si>
  <si>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</si>
  <si>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</si>
  <si>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</si>
  <si>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</si>
  <si>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</si>
  <si>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</si>
  <si>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</si>
  <si>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</si>
  <si>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</si>
  <si>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</si>
  <si>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</si>
  <si>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</si>
  <si>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</si>
  <si>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</si>
  <si>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</si>
  <si>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</si>
  <si>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</si>
  <si>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</si>
  <si>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</si>
  <si>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</si>
  <si>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</si>
  <si>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</si>
  <si>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</si>
  <si>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</si>
  <si>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</si>
  <si>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</si>
  <si>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</si>
  <si>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</si>
  <si>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</si>
  <si>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</si>
  <si>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</si>
  <si>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</si>
  <si>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</si>
  <si>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</si>
  <si>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</si>
  <si>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</si>
  <si>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</si>
  <si>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</si>
  <si>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</si>
  <si>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</si>
  <si>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</si>
  <si>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</si>
  <si>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</si>
  <si>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</si>
  <si>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</si>
  <si>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</si>
  <si>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</si>
  <si>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</si>
  <si>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</si>
  <si>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</si>
  <si>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</si>
  <si>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</si>
  <si>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</si>
  <si>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</si>
  <si>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</si>
  <si>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</si>
  <si>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</si>
  <si>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</si>
  <si>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</si>
  <si>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</si>
  <si>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</si>
  <si>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</si>
  <si>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</si>
  <si>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</si>
  <si>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</si>
  <si>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</si>
  <si>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</si>
  <si>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</si>
  <si>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</si>
  <si>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</si>
  <si>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</si>
  <si>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</si>
  <si>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</si>
  <si>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</si>
  <si>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</si>
  <si>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</si>
  <si>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</si>
  <si>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</si>
  <si>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</si>
  <si>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</si>
  <si>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</si>
  <si>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</si>
  <si>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</si>
  <si>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</si>
  <si>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</si>
  <si>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</si>
  <si>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</si>
  <si>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</si>
  <si>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</si>
  <si>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</si>
  <si>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</si>
  <si>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</si>
  <si>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</si>
  <si>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</si>
  <si>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</si>
  <si>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</si>
  <si>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</si>
  <si>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</si>
  <si>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</si>
  <si>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</si>
  <si>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</si>
  <si>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</si>
  <si>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</si>
  <si>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</si>
  <si>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</si>
  <si>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</si>
  <si>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</si>
  <si>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</si>
  <si>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</si>
  <si>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</si>
  <si>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</si>
  <si>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</si>
  <si>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</si>
  <si>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</si>
  <si>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</si>
  <si>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</si>
  <si>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</si>
  <si>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</si>
  <si>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</si>
  <si>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</si>
  <si>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</si>
  <si>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</si>
  <si>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</si>
  <si>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</si>
  <si>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</si>
  <si>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</si>
  <si>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</si>
  <si>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</si>
  <si>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</si>
  <si>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</si>
  <si>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</si>
  <si>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</si>
  <si>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</si>
  <si>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</si>
  <si>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</si>
  <si>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</si>
  <si>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</si>
  <si>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</si>
  <si>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</si>
  <si>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</si>
  <si>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</si>
  <si>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</si>
  <si>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</si>
  <si>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</si>
  <si>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</si>
  <si>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</si>
  <si>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</si>
  <si>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</si>
  <si>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</si>
  <si>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</si>
  <si>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</si>
  <si>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</si>
  <si>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</si>
  <si>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</si>
  <si>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</si>
  <si>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</si>
  <si>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</si>
  <si>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</si>
  <si>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</si>
  <si>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</si>
  <si>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</si>
  <si>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</si>
  <si>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</si>
  <si>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</si>
  <si>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</si>
  <si>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</si>
  <si>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</si>
  <si>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</si>
  <si>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</si>
  <si>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r>
      <t>正規社員（採用時に29歳以下）の雇用実績</t>
    </r>
    <r>
      <rPr>
        <sz val="11"/>
        <rFont val="ＭＳ Ｐ明朝"/>
        <family val="1"/>
        <charset val="128"/>
      </rPr>
      <t>に応じて加点</t>
    </r>
    <r>
      <rPr>
        <sz val="11"/>
        <color theme="1"/>
        <rFont val="ＭＳ Ｐ明朝"/>
        <family val="1"/>
        <charset val="128"/>
      </rPr>
      <t>する。
該当する正規社員については、同一企業での再雇用は認めない。また、落札決定時点で雇用が継続していること。
評価対象期間は、加算点申告表を提出する日の前日から過去5年間（60ヶ月）とする。</t>
    </r>
    <rPh sb="21" eb="22">
      <t>オウ</t>
    </rPh>
    <rPh sb="24" eb="26">
      <t>カテン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</si>
  <si>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</si>
  <si>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</si>
  <si>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</si>
  <si>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</si>
  <si>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</si>
  <si>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</si>
  <si>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5件以上</t>
    <rPh sb="1" eb="2">
      <t>ケン</t>
    </rPh>
    <rPh sb="2" eb="4">
      <t>イジョウ</t>
    </rPh>
    <phoneticPr fontId="1"/>
  </si>
  <si>
    <t>3件</t>
    <rPh sb="1" eb="2">
      <t>ケン</t>
    </rPh>
    <phoneticPr fontId="1"/>
  </si>
  <si>
    <t>4件</t>
    <rPh sb="1" eb="2">
      <t>ケン</t>
    </rPh>
    <phoneticPr fontId="1"/>
  </si>
  <si>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</si>
  <si>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</si>
  <si>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</si>
  <si>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</si>
  <si>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過去２年間継続教育に取り組み、建設系ＣＰＤ協議会加盟団体または建築ＣＰＤ情報提供制度の１年間の推奨単位に対する取得割合に応じて加点する。
前々年度（令和２年度）の４月１日から加算点申告表を提出する日の前日までに取得した単位を評価対象とする。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</si>
  <si>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</si>
  <si>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</si>
  <si>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</si>
  <si>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過去5年間（平成29年度から令和3年度まで）の企業の施工実績</t>
    <rPh sb="1" eb="3">
      <t>カコ</t>
    </rPh>
    <rPh sb="4" eb="6">
      <t>ネンカン</t>
    </rPh>
    <rPh sb="11" eb="12">
      <t>ネン</t>
    </rPh>
    <rPh sb="15" eb="16">
      <t>レイ</t>
    </rPh>
    <rPh sb="16" eb="17">
      <t>ワ</t>
    </rPh>
    <rPh sb="24" eb="26">
      <t>キギョウ</t>
    </rPh>
    <rPh sb="27" eb="29">
      <t>セコウ</t>
    </rPh>
    <rPh sb="29" eb="31">
      <t>ジッセキ</t>
    </rPh>
    <phoneticPr fontId="1"/>
  </si>
  <si>
    <t>　過去２年間（令和2年度から令和3年度まで）に安城市発注の完全週休２日制工事を達成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</si>
  <si>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　過去10年間（平成24年度から令和3年度まで）の主任（監理）技術者としての施工実績</t>
    <rPh sb="28" eb="30">
      <t>カンリ</t>
    </rPh>
    <rPh sb="31" eb="34">
      <t>ギジュツシャ</t>
    </rPh>
    <phoneticPr fontId="1"/>
  </si>
  <si>
    <t>過去１０年間（平成24年度から令和3年度まで）の安城市内での同工種工事における施工実績がある場合に加点する。</t>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</si>
  <si>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</si>
  <si>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</si>
  <si>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t>平成31年4月1日から加算点申告表を提出する日の前日までに、安城市工事請負契約等に係る入札参加資格（一般・指名）停止要綱による停止措置のある場合は減点する。</t>
    <rPh sb="0" eb="2">
      <t>ヘイセイ</t>
    </rPh>
    <rPh sb="4" eb="5">
      <t>ネン</t>
    </rPh>
    <rPh sb="5" eb="6">
      <t>ガンネン</t>
    </rPh>
    <rPh sb="6" eb="7">
      <t>ガツ</t>
    </rPh>
    <rPh sb="8" eb="9">
      <t>ヒ</t>
    </rPh>
    <rPh sb="11" eb="17">
      <t>カサンテンシンコクヒョウ</t>
    </rPh>
    <rPh sb="18" eb="20">
      <t>テイシュツ</t>
    </rPh>
    <rPh sb="22" eb="23">
      <t>ヒ</t>
    </rPh>
    <rPh sb="24" eb="26">
      <t>ゼンジツ</t>
    </rPh>
    <rPh sb="70" eb="72">
      <t>バアイ</t>
    </rPh>
    <rPh sb="73" eb="75">
      <t>ゲンテン</t>
    </rPh>
    <phoneticPr fontId="1"/>
  </si>
  <si>
    <t>前年度（令和３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4" eb="6">
      <t>レイワ</t>
    </rPh>
    <rPh sb="7" eb="9">
      <t>ネンド</t>
    </rPh>
    <rPh sb="82" eb="88">
      <t>コウジセイセキヒョウテイ</t>
    </rPh>
    <rPh sb="104" eb="106">
      <t>コウシュ</t>
    </rPh>
    <phoneticPr fontId="1"/>
  </si>
  <si>
    <t>道路改良工事（小川山田地区）その２</t>
    <rPh sb="0" eb="2">
      <t>ドウロ</t>
    </rPh>
    <rPh sb="2" eb="4">
      <t>カイリョウ</t>
    </rPh>
    <rPh sb="4" eb="6">
      <t>コウジ</t>
    </rPh>
    <rPh sb="7" eb="13">
      <t>オガワヤマダチク</t>
    </rPh>
    <phoneticPr fontId="1"/>
  </si>
  <si>
    <t>市道山中曽根線</t>
    <rPh sb="0" eb="2">
      <t>シドウ</t>
    </rPh>
    <rPh sb="2" eb="7">
      <t>ヤマナカソネセン</t>
    </rPh>
    <phoneticPr fontId="1"/>
  </si>
  <si>
    <t>164</t>
    <phoneticPr fontId="1"/>
  </si>
  <si>
    <t>企業の技術力に関する事項（配点12点）</t>
    <rPh sb="0" eb="2">
      <t>キギョウ</t>
    </rPh>
    <rPh sb="3" eb="5">
      <t>ギジュツ</t>
    </rPh>
    <rPh sb="5" eb="6">
      <t>リョク</t>
    </rPh>
    <rPh sb="7" eb="8">
      <t>カン</t>
    </rPh>
    <rPh sb="10" eb="12">
      <t>ジコウ</t>
    </rPh>
    <rPh sb="13" eb="15">
      <t>ハイテン</t>
    </rPh>
    <rPh sb="17" eb="18">
      <t>テン</t>
    </rPh>
    <phoneticPr fontId="1"/>
  </si>
  <si>
    <t>　愛知県ファミリー・フレンドリー企業の登録及び女性の活躍促進宣言の取組　※3</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</si>
  <si>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</si>
  <si>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</si>
  <si>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※6</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</si>
  <si>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前年度（令和3年度）までの災害に関する協力事業者登録又は協定締結及び前年度（令和3年度）の活動実績　※7</t>
    <rPh sb="0" eb="3">
      <t>ゼンネンド</t>
    </rPh>
    <rPh sb="4" eb="6">
      <t>レイワ</t>
    </rPh>
    <rPh sb="7" eb="9">
      <t>ネンド</t>
    </rPh>
    <rPh sb="26" eb="27">
      <t>マタ</t>
    </rPh>
    <rPh sb="34" eb="37">
      <t>ゼンネンド</t>
    </rPh>
    <rPh sb="38" eb="40">
      <t>レイワ</t>
    </rPh>
    <rPh sb="41" eb="43">
      <t>ネンド</t>
    </rPh>
    <phoneticPr fontId="1"/>
  </si>
  <si>
    <t>建設機械の保有　※8</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</si>
  <si>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</si>
  <si>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※9</t>
    <phoneticPr fontId="1"/>
  </si>
  <si>
    <t>前年度（令和3年度）の水道施設緊急修繕協定締結及び前年度（令和3年度）の活動実績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</si>
  <si>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※10</t>
    <phoneticPr fontId="1"/>
  </si>
  <si>
    <t>更生保護における就労支援　※11</t>
    <phoneticPr fontId="1"/>
  </si>
  <si>
    <t>環境配慮の取組　※12</t>
    <phoneticPr fontId="1"/>
  </si>
  <si>
    <t>入札参加資格停止措置　※13</t>
    <phoneticPr fontId="1"/>
  </si>
  <si>
    <t>小川町地内ほか</t>
    <rPh sb="0" eb="2">
      <t>オガワ</t>
    </rPh>
    <rPh sb="2" eb="3">
      <t>チョウ</t>
    </rPh>
    <rPh sb="3" eb="5">
      <t>チナイ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</si>
</sst>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56">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40" fillId="11" borderId="0" xfId="0" applyFont="1" applyFill="1" applyProtection="1"/>
    <xf numFmtId="0" fontId="18" fillId="11" borderId="74" xfId="0" applyFont="1" applyFill="1" applyBorder="1" applyAlignment="1" applyProtection="1">
      <alignment horizontal="center" vertical="center"/>
    </xf>
    <xf numFmtId="0" fontId="18" fillId="11" borderId="77" xfId="0" applyFont="1" applyFill="1" applyBorder="1" applyAlignment="1" applyProtection="1">
      <alignment horizontal="center" vertical="center"/>
    </xf>
    <xf numFmtId="179" fontId="40" fillId="11" borderId="0" xfId="0" applyNumberFormat="1" applyFont="1" applyFill="1" applyAlignment="1" applyProtection="1">
      <alignment horizontal="right" vertical="top"/>
    </xf>
    <xf numFmtId="1" fontId="18" fillId="11" borderId="74" xfId="0" applyNumberFormat="1" applyFont="1" applyFill="1" applyBorder="1" applyAlignment="1" applyProtection="1">
      <alignment horizontal="center" vertical="center"/>
    </xf>
    <xf numFmtId="1" fontId="18" fillId="11" borderId="77" xfId="0" applyNumberFormat="1" applyFont="1" applyFill="1" applyBorder="1" applyAlignment="1" applyProtection="1">
      <alignment horizontal="center" vertical="center"/>
    </xf>
    <xf numFmtId="179" fontId="40" fillId="11" borderId="0" xfId="0" applyNumberFormat="1" applyFont="1" applyFill="1" applyAlignment="1" applyProtection="1">
      <alignment horizontal="right" vertical="top" wrapText="1"/>
    </xf>
    <xf numFmtId="184" fontId="15" fillId="11" borderId="0" xfId="0" quotePrefix="1" applyNumberFormat="1" applyFont="1" applyFill="1" applyAlignment="1" applyProtection="1">
      <alignment horizontal="center" vertical="center"/>
    </xf>
    <xf numFmtId="184" fontId="15" fillId="11" borderId="0" xfId="0" quotePrefix="1" applyNumberFormat="1" applyFont="1" applyFill="1" applyAlignment="1" applyProtection="1">
      <alignment horizontal="center" vertical="top"/>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3" xfId="0" applyFont="1" applyFill="1" applyBorder="1" applyAlignment="1">
      <alignment horizont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52" xfId="0" applyFont="1" applyFill="1" applyBorder="1" applyAlignment="1">
      <alignment horizontal="center" vertical="center"/>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0" fontId="3" fillId="3" borderId="6" xfId="0" applyFont="1" applyFill="1" applyBorder="1" applyAlignment="1">
      <alignment horizontal="lef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177" fontId="26" fillId="3" borderId="0" xfId="0" applyNumberFormat="1" applyFont="1" applyFill="1" applyBorder="1" applyAlignment="1">
      <alignment horizontal="center" vertical="center"/>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4" borderId="36" xfId="0" applyFont="1" applyFill="1" applyBorder="1" applyAlignment="1">
      <alignment horizontal="center" vertic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0" fillId="0" borderId="14" xfId="0" applyBorder="1" applyAlignment="1">
      <alignment horizontal="center" vertical="center" wrapText="1"/>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3" borderId="6" xfId="0" applyFont="1" applyFill="1" applyBorder="1" applyAlignment="1">
      <alignment horizontal="left" vertical="center"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8" fillId="0" borderId="17"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40" fillId="0" borderId="22" xfId="0" applyFont="1" applyBorder="1" applyAlignment="1" applyProtection="1">
      <alignment horizontal="left" vertical="center"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40" fillId="0" borderId="3" xfId="0" applyFont="1" applyBorder="1" applyAlignment="1" applyProtection="1">
      <alignment horizontal="center" vertical="center"/>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40" fillId="11" borderId="0" xfId="0" applyFont="1" applyFill="1" applyAlignment="1" applyProtection="1">
      <alignment horizontal="left" vertical="top" wrapText="1"/>
    </xf>
    <xf numFmtId="0" fontId="0" fillId="0" borderId="0" xfId="0" applyAlignment="1">
      <alignment horizontal="left" vertical="top"/>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1" borderId="7" xfId="0" applyFont="1" applyFill="1" applyBorder="1" applyAlignment="1" applyProtection="1">
      <alignment horizontal="center" vertical="center"/>
    </xf>
    <xf numFmtId="0" fontId="18" fillId="11" borderId="11" xfId="0" applyFont="1" applyFill="1" applyBorder="1" applyAlignment="1" applyProtection="1">
      <alignment horizontal="center" vertical="center"/>
    </xf>
    <xf numFmtId="0" fontId="18" fillId="11"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11" borderId="73" xfId="0" applyFont="1" applyFill="1" applyBorder="1" applyAlignment="1" applyProtection="1">
      <alignment horizontal="left" vertical="center" indent="1"/>
    </xf>
    <xf numFmtId="0" fontId="18" fillId="11" borderId="76" xfId="0" applyFont="1" applyFill="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11" borderId="0" xfId="0" applyFont="1" applyFill="1" applyAlignment="1" applyProtection="1">
      <alignment vertical="top" wrapTex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18" fillId="11" borderId="0" xfId="0" applyFont="1" applyFill="1" applyAlignment="1" applyProtection="1">
      <alignment horizontal="left" vertical="center" wrapText="1"/>
    </xf>
    <xf numFmtId="0" fontId="40" fillId="11" borderId="3" xfId="0" applyFont="1" applyFill="1" applyBorder="1" applyAlignment="1" applyProtection="1">
      <alignment horizontal="left" vertical="center" wrapText="1"/>
    </xf>
    <xf numFmtId="0" fontId="18" fillId="11" borderId="74" xfId="0" applyFont="1" applyFill="1" applyBorder="1" applyAlignment="1" applyProtection="1">
      <alignment horizontal="left" vertical="center" wrapText="1" indent="1"/>
    </xf>
    <xf numFmtId="1" fontId="18" fillId="11" borderId="3" xfId="0" applyNumberFormat="1" applyFont="1" applyFill="1" applyBorder="1" applyAlignment="1" applyProtection="1">
      <alignment horizontal="center" vertical="center"/>
    </xf>
    <xf numFmtId="0" fontId="18" fillId="11" borderId="77" xfId="0" applyFont="1" applyFill="1" applyBorder="1" applyAlignment="1" applyProtection="1">
      <alignment horizontal="left" vertical="center" wrapText="1" inden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76" xfId="0" applyBorder="1" applyAlignment="1">
      <alignment horizontal="left" vertical="center"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0" fillId="0" borderId="71"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73" fillId="0" borderId="89" xfId="0" applyFont="1" applyBorder="1" applyAlignment="1">
      <alignment horizontal="left" vertical="center" indent="1"/>
    </xf>
    <xf numFmtId="0" fontId="18" fillId="0" borderId="3" xfId="0" applyFont="1" applyBorder="1" applyAlignment="1" applyProtection="1">
      <alignment horizontal="left" vertical="center" wrapText="1"/>
    </xf>
    <xf numFmtId="0" fontId="18" fillId="11" borderId="87" xfId="0" applyFont="1" applyFill="1" applyBorder="1" applyAlignment="1" applyProtection="1">
      <alignment horizontal="left" vertical="center" indent="1"/>
    </xf>
    <xf numFmtId="0" fontId="0" fillId="11" borderId="89" xfId="0" applyFill="1" applyBorder="1" applyAlignment="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3" xfId="0" applyFont="1" applyBorder="1" applyAlignment="1" applyProtection="1">
      <alignment vertical="center" wrapText="1"/>
    </xf>
    <xf numFmtId="0" fontId="18" fillId="11" borderId="3" xfId="0" applyFont="1" applyFill="1" applyBorder="1" applyAlignment="1" applyProtection="1">
      <alignment horizontal="left" vertical="center" wrapText="1"/>
    </xf>
    <xf numFmtId="0" fontId="0" fillId="11" borderId="3" xfId="0" applyFill="1" applyBorder="1" applyAlignment="1">
      <alignment wrapText="1"/>
    </xf>
    <xf numFmtId="0" fontId="40" fillId="0" borderId="3" xfId="0" applyFont="1" applyBorder="1" applyAlignment="1" applyProtection="1">
      <alignment horizontal="left" vertical="center" wrapText="1"/>
    </xf>
    <xf numFmtId="0" fontId="73" fillId="0" borderId="3" xfId="0" applyFont="1" applyBorder="1" applyAlignment="1">
      <alignment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73" fillId="11" borderId="3" xfId="0" applyFont="1" applyFill="1" applyBorder="1" applyAlignment="1">
      <alignment wrapTex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18" fillId="11" borderId="72" xfId="0" applyFont="1" applyFill="1" applyBorder="1" applyAlignment="1" applyProtection="1">
      <alignment horizontal="left" vertical="center" indent="1"/>
    </xf>
    <xf numFmtId="0" fontId="18" fillId="11" borderId="71" xfId="0" applyFont="1" applyFill="1" applyBorder="1" applyAlignment="1" applyProtection="1">
      <alignment horizontal="left" vertical="center" inden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wrapText="1"/>
    </xf>
    <xf numFmtId="0" fontId="18" fillId="11" borderId="0" xfId="0" applyFont="1" applyFill="1" applyAlignment="1" applyProtection="1">
      <alignment horizontal="left" vertical="top"/>
    </xf>
    <xf numFmtId="0" fontId="18" fillId="0" borderId="3" xfId="0" applyFont="1" applyBorder="1" applyAlignment="1" applyProtection="1">
      <alignment horizontal="center" vertical="center"/>
    </xf>
    <xf numFmtId="0" fontId="18" fillId="0" borderId="89"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2" borderId="3" xfId="0" applyFont="1" applyFill="1" applyBorder="1" applyAlignment="1" applyProtection="1">
      <alignment horizontal="center" vertical="center"/>
    </xf>
    <xf numFmtId="0" fontId="0" fillId="0" borderId="3" xfId="0" applyBorder="1" applyAlignment="1"/>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11" borderId="0" xfId="0" applyFont="1" applyFill="1" applyBorder="1" applyAlignment="1" applyProtection="1">
      <alignment horizontal="left"/>
    </xf>
    <xf numFmtId="0" fontId="73" fillId="0" borderId="0" xfId="0" applyFont="1" applyAlignment="1">
      <alignment horizontal="left" vertical="top"/>
    </xf>
    <xf numFmtId="0" fontId="73" fillId="0" borderId="0" xfId="0" applyFont="1" applyAlignment="1">
      <alignment horizontal="left"/>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0" fillId="0" borderId="148" xfId="0" applyFont="1" applyFill="1" applyBorder="1" applyAlignment="1">
      <alignment horizontal="center" vertical="center"/>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40" fillId="11" borderId="177" xfId="0" applyFont="1" applyFill="1" applyBorder="1" applyAlignment="1" applyProtection="1">
      <alignment horizontal="left" vertical="center" wrapText="1"/>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40" fillId="0" borderId="74" xfId="0" applyFont="1" applyBorder="1" applyAlignment="1" applyProtection="1">
      <alignment horizontal="left" vertical="center" indent="1"/>
    </xf>
    <xf numFmtId="1" fontId="40" fillId="0" borderId="3" xfId="0" applyNumberFormat="1" applyFont="1" applyBorder="1" applyAlignment="1" applyProtection="1">
      <alignment horizontal="center" vertical="center"/>
    </xf>
    <xf numFmtId="0" fontId="40" fillId="0" borderId="77" xfId="0" applyFont="1" applyBorder="1" applyAlignment="1" applyProtection="1">
      <alignment horizontal="left" vertical="center" indent="1"/>
    </xf>
    <xf numFmtId="0" fontId="0" fillId="0" borderId="0" xfId="0" applyAlignment="1">
      <alignment horizontal="left" vertical="top" wrapText="1"/>
    </xf>
    <xf numFmtId="0" fontId="40" fillId="0" borderId="74" xfId="0" applyFont="1" applyBorder="1" applyAlignment="1" applyProtection="1">
      <alignment horizontal="left" vertical="center" wrapText="1" indent="1"/>
    </xf>
    <xf numFmtId="0" fontId="40" fillId="11" borderId="177"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19"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18" fillId="11" borderId="0" xfId="0" applyFont="1" applyFill="1" applyBorder="1" applyAlignment="1" applyProtection="1">
      <alignment horizontal="left" vertical="top" wrapText="1"/>
    </xf>
    <xf numFmtId="0" fontId="18" fillId="11" borderId="147" xfId="0" applyNumberFormat="1" applyFont="1" applyFill="1" applyBorder="1" applyAlignment="1" applyProtection="1">
      <alignment horizontal="center" vertical="center"/>
    </xf>
    <xf numFmtId="0" fontId="18" fillId="11" borderId="148" xfId="0" applyNumberFormat="1" applyFont="1" applyFill="1" applyBorder="1" applyAlignment="1" applyProtection="1">
      <alignment horizontal="center" vertical="center"/>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18" fillId="0" borderId="148" xfId="0" applyNumberFormat="1" applyFont="1" applyFill="1" applyBorder="1" applyAlignment="1" applyProtection="1">
      <alignment horizontal="center" vertical="center"/>
    </xf>
    <xf numFmtId="0" fontId="40" fillId="11" borderId="22"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40" fillId="11" borderId="178"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10" borderId="0" xfId="0" applyFont="1" applyFill="1" applyAlignment="1" applyProtection="1">
      <alignment horizontal="left" vertical="top" wrapText="1"/>
    </xf>
    <xf numFmtId="0" fontId="18" fillId="10" borderId="0" xfId="0" applyFont="1" applyFill="1" applyBorder="1" applyAlignment="1" applyProtection="1">
      <alignment horizontal="left" vertical="top" wrapText="1"/>
    </xf>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0" fillId="0" borderId="18" xfId="0" applyFont="1" applyBorder="1" applyAlignment="1">
      <alignment vertical="center"/>
    </xf>
    <xf numFmtId="0" fontId="0" fillId="0" borderId="17" xfId="0" applyFont="1" applyBorder="1" applyAlignment="1">
      <alignment vertical="center"/>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9"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23"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77" xfId="0" applyFont="1" applyBorder="1" applyAlignment="1" applyProtection="1">
      <alignment horizontal="left" vertical="center"/>
    </xf>
    <xf numFmtId="0" fontId="18" fillId="0" borderId="178" xfId="0" applyFont="1" applyBorder="1" applyAlignment="1" applyProtection="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79" xfId="0" applyBorder="1" applyAlignment="1">
      <alignment horizontal="left" vertical="center"/>
    </xf>
    <xf numFmtId="0" fontId="0" fillId="0" borderId="178" xfId="0" applyBorder="1" applyAlignment="1">
      <alignment horizontal="left" vertical="center"/>
    </xf>
    <xf numFmtId="0" fontId="0" fillId="11" borderId="149" xfId="0" applyFill="1" applyBorder="1" applyAlignment="1">
      <alignment horizontal="center" vertical="center"/>
    </xf>
    <xf numFmtId="0" fontId="0" fillId="11" borderId="148" xfId="0" applyFill="1" applyBorder="1" applyAlignment="1">
      <alignment horizontal="center" vertical="center"/>
    </xf>
    <xf numFmtId="0" fontId="0" fillId="0" borderId="24" xfId="0" applyFont="1" applyBorder="1" applyAlignment="1">
      <alignment horizontal="left" vertical="center"/>
    </xf>
    <xf numFmtId="0" fontId="0" fillId="0" borderId="0" xfId="0" applyFont="1" applyAlignment="1">
      <alignment horizontal="left" vertical="center"/>
    </xf>
    <xf numFmtId="0" fontId="0" fillId="0" borderId="13" xfId="0" applyFont="1" applyBorder="1" applyAlignment="1">
      <alignment horizontal="left" vertical="center"/>
    </xf>
    <xf numFmtId="0" fontId="18" fillId="0" borderId="179"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0" fillId="0" borderId="179" xfId="0" applyFont="1" applyBorder="1" applyAlignment="1"/>
    <xf numFmtId="0" fontId="0" fillId="0" borderId="0" xfId="0" applyFont="1" applyAlignment="1"/>
    <xf numFmtId="0" fontId="0" fillId="0" borderId="13" xfId="0" applyFont="1" applyBorder="1" applyAlignment="1"/>
    <xf numFmtId="0" fontId="0" fillId="0" borderId="178" xfId="0" applyFont="1" applyBorder="1" applyAlignment="1"/>
    <xf numFmtId="0" fontId="0" fillId="0" borderId="18" xfId="0" applyFont="1" applyBorder="1" applyAlignment="1"/>
    <xf numFmtId="0" fontId="0" fillId="0" borderId="17" xfId="0" applyFont="1" applyBorder="1" applyAlignment="1"/>
    <xf numFmtId="0" fontId="18" fillId="11" borderId="149" xfId="0" applyNumberFormat="1" applyFont="1" applyFill="1" applyBorder="1" applyAlignment="1" applyProtection="1">
      <alignment horizontal="center" vertical="center"/>
    </xf>
    <xf numFmtId="0" fontId="0" fillId="11" borderId="149" xfId="0" applyFont="1" applyFill="1" applyBorder="1" applyAlignment="1"/>
    <xf numFmtId="0" fontId="0" fillId="11" borderId="148" xfId="0" applyFont="1" applyFill="1" applyBorder="1" applyAlignment="1"/>
    <xf numFmtId="0" fontId="40" fillId="11" borderId="24" xfId="0" applyFont="1" applyFill="1" applyBorder="1" applyAlignment="1" applyProtection="1">
      <alignment horizontal="left" vertical="center" wrapTex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7" xfId="0" applyFont="1" applyFill="1" applyBorder="1" applyAlignment="1" applyProtection="1">
      <alignment horizontal="left" vertical="center"/>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40" fillId="0" borderId="24"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40" fillId="0" borderId="77"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18" fillId="10" borderId="74" xfId="0" applyFont="1" applyFill="1" applyBorder="1" applyAlignment="1" applyProtection="1">
      <alignment horizontal="left" vertical="center" wrapText="1" indent="1"/>
    </xf>
    <xf numFmtId="0" fontId="0" fillId="11" borderId="0" xfId="0" applyFill="1" applyAlignment="1">
      <alignment vertical="top" wrapText="1"/>
    </xf>
    <xf numFmtId="0" fontId="48" fillId="0" borderId="24" xfId="0" applyFont="1" applyBorder="1" applyAlignment="1" applyProtection="1">
      <alignment vertical="center"/>
    </xf>
    <xf numFmtId="0" fontId="18" fillId="0" borderId="177" xfId="0" applyFont="1" applyBorder="1" applyAlignment="1" applyProtection="1">
      <alignment horizontal="left" vertical="center" wrapText="1"/>
    </xf>
    <xf numFmtId="0" fontId="18" fillId="0" borderId="179" xfId="0" applyFont="1" applyBorder="1" applyAlignment="1" applyProtection="1">
      <alignment horizontal="left" vertical="center" wrapText="1"/>
    </xf>
    <xf numFmtId="0" fontId="18" fillId="0" borderId="178"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0" fillId="0" borderId="23" xfId="0" applyFont="1" applyBorder="1" applyAlignment="1">
      <alignment horizontal="left" vertical="center" wrapText="1"/>
    </xf>
    <xf numFmtId="0" fontId="40" fillId="0" borderId="177"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0" fillId="0" borderId="178"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11" borderId="0" xfId="0" applyFont="1" applyFill="1" applyAlignment="1" applyProtection="1">
      <alignment vertical="top"/>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left" vertical="top" wrapText="1"/>
    </xf>
    <xf numFmtId="0" fontId="15" fillId="11" borderId="0" xfId="0" applyFont="1" applyFill="1" applyBorder="1" applyAlignment="1" applyProtection="1">
      <alignment horizontal="left" vertical="top" wrapText="1"/>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8" xfId="0" applyFont="1" applyFill="1" applyBorder="1" applyAlignment="1" applyProtection="1">
      <alignment horizontal="center" vertical="center"/>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8" fillId="11" borderId="97" xfId="0" applyFont="1" applyFill="1" applyBorder="1" applyAlignment="1" applyProtection="1">
      <alignment horizontal="center" vertical="center"/>
    </xf>
    <xf numFmtId="0" fontId="18" fillId="11" borderId="36"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0" borderId="80" xfId="0" applyFont="1" applyFill="1" applyBorder="1" applyAlignment="1" applyProtection="1">
      <alignment horizontal="left" vertical="center" indent="1" shrinkToFit="1"/>
    </xf>
    <xf numFmtId="0" fontId="15" fillId="10" borderId="81" xfId="0" applyFont="1" applyFill="1" applyBorder="1" applyAlignment="1" applyProtection="1">
      <alignment horizontal="left" vertical="center" indent="1" shrinkToFit="1"/>
    </xf>
    <xf numFmtId="0" fontId="15" fillId="10" borderId="82"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0" fontId="18" fillId="11" borderId="35" xfId="0" applyFont="1" applyFill="1" applyBorder="1" applyAlignment="1" applyProtection="1">
      <alignment horizontal="center" vertical="center" textRotation="255"/>
    </xf>
    <xf numFmtId="0" fontId="51" fillId="0" borderId="3" xfId="0" applyFont="1" applyBorder="1" applyAlignment="1">
      <alignment horizontal="center" vertical="center"/>
    </xf>
    <xf numFmtId="0" fontId="52" fillId="11" borderId="3" xfId="0" applyFont="1" applyFill="1" applyBorder="1" applyAlignment="1" applyProtection="1">
      <alignment horizontal="left" vertical="center" inden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90</xdr:row>
          <xdr:rowOff>19050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91</xdr:row>
          <xdr:rowOff>19050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19050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19050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19050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19050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19050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19050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19050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19050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19050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19050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19050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19050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19050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19050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19050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19050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19050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19050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19050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19050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0</xdr:rowOff>
        </xdr:from>
        <xdr:to>
          <xdr:col>1</xdr:col>
          <xdr:colOff>152400</xdr:colOff>
          <xdr:row>140</xdr:row>
          <xdr:rowOff>161925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19050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133</xdr:row>
          <xdr:rowOff>19050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19050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0</xdr:rowOff>
        </xdr:from>
        <xdr:to>
          <xdr:col>1</xdr:col>
          <xdr:colOff>152400</xdr:colOff>
          <xdr:row>151</xdr:row>
          <xdr:rowOff>161925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156</xdr:row>
          <xdr:rowOff>19050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157</xdr:row>
          <xdr:rowOff>19050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19050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19050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19050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168</xdr:row>
          <xdr:rowOff>19050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169</xdr:row>
          <xdr:rowOff>19050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176</xdr:row>
          <xdr:rowOff>19050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19050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19050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191</xdr:row>
          <xdr:rowOff>19050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19050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19050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197</xdr:row>
          <xdr:rowOff>19050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198</xdr:row>
          <xdr:rowOff>19050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207</xdr:row>
          <xdr:rowOff>19050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19050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19050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19050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152400</xdr:colOff>
          <xdr:row>241</xdr:row>
          <xdr:rowOff>9525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19050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9525</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19050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19050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19050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19050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19050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159</xdr:row>
          <xdr:rowOff>19050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19050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19050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19050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19050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19050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19050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19050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19050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19050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171</xdr:row>
          <xdr:rowOff>19050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19050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19050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19050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19050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19050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19050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9525</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19050</xdr:rowOff>
        </xdr:from>
        <xdr:to>
          <xdr:col>1</xdr:col>
          <xdr:colOff>152400</xdr:colOff>
          <xdr:row>94</xdr:row>
          <xdr:rowOff>180975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9525</xdr:rowOff>
        </xdr:from>
        <xdr:to>
          <xdr:col>1</xdr:col>
          <xdr:colOff>152400</xdr:colOff>
          <xdr:row>94</xdr:row>
          <xdr:rowOff>180975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9525</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9525</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zoomScale="85" zoomScaleNormal="40" zoomScaleSheetLayoutView="85" workbookViewId="0">
      <selection activeCell="E12" sqref="E12:H12"/>
    </sheetView>
  </sheetViews>
  <sheetFormatPr defaultColWidth="8.75" defaultRowHeight="13.5" x14ac:dyDescent="0.15"/>
  <cols>
    <col min="1" max="2" width="2.75" style="5" customWidth="1"/>
    <col min="3" max="3" width="4.75" style="5" customWidth="1"/>
    <col min="4" max="4" width="15.75" style="10" customWidth="1"/>
    <col min="5" max="6" width="3.875" style="10" customWidth="1"/>
    <col min="7" max="7" width="10.5" style="5" customWidth="1"/>
    <col min="8" max="11" width="9.75" style="5" customWidth="1"/>
    <col min="12" max="16" width="8.75" style="5"/>
    <col min="17" max="18" width="2.75" style="5" customWidth="1"/>
    <col min="19" max="19" width="4.25" style="5" customWidth="1"/>
    <col min="20" max="20" width="15.75" style="5" customWidth="1"/>
    <col min="21" max="27" width="15.75" style="10" customWidth="1"/>
    <col min="28" max="16384" width="8.75" style="5"/>
  </cols>
  <sheetData>
    <row r="1" spans="1:27" ht="3" customHeight="1" x14ac:dyDescent="0.15">
      <c r="A1" s="3"/>
      <c r="B1" s="6"/>
      <c r="C1" s="6"/>
      <c r="D1" s="16"/>
      <c r="E1" s="16"/>
      <c r="F1" s="16"/>
      <c r="G1" s="6"/>
      <c r="H1" s="6"/>
      <c r="I1" s="6"/>
      <c r="J1" s="6"/>
      <c r="K1" s="6"/>
      <c r="L1" s="6"/>
      <c r="M1" s="6"/>
      <c r="N1" s="6"/>
      <c r="O1" s="6"/>
      <c r="P1" s="6"/>
      <c r="Q1" s="6"/>
      <c r="R1" s="3"/>
      <c r="S1" s="3"/>
      <c r="T1" s="3"/>
      <c r="U1" s="9"/>
      <c r="V1" s="9"/>
      <c r="W1" s="9"/>
      <c r="X1" s="9"/>
      <c r="Y1" s="9"/>
      <c r="Z1" s="9"/>
      <c r="AA1" s="9"/>
    </row>
    <row r="2" spans="1:27" ht="16.5" thickBot="1" x14ac:dyDescent="0.3">
      <c r="A2" s="3"/>
      <c r="B2" s="6"/>
      <c r="C2" s="495" t="s">
        <v>355</v>
      </c>
      <c r="D2" s="496"/>
      <c r="E2" s="194"/>
      <c r="F2" s="194"/>
      <c r="G2" s="195"/>
      <c r="H2" s="195"/>
      <c r="I2" s="195"/>
      <c r="J2" s="195"/>
      <c r="K2" s="195"/>
      <c r="L2" s="6"/>
      <c r="M2" s="6"/>
      <c r="N2" s="6"/>
      <c r="O2" s="6"/>
      <c r="P2" s="6"/>
      <c r="Q2" s="6"/>
      <c r="R2" s="3"/>
      <c r="S2" s="3"/>
      <c r="T2" s="3"/>
      <c r="U2" s="9"/>
      <c r="V2" s="9"/>
      <c r="W2" s="9"/>
      <c r="X2" s="9"/>
      <c r="Y2" s="9"/>
      <c r="Z2" s="9"/>
      <c r="AA2" s="9"/>
    </row>
    <row r="3" spans="1:27" ht="17.25" thickTop="1" thickBot="1" x14ac:dyDescent="0.2">
      <c r="A3" s="192"/>
      <c r="B3" s="192"/>
      <c r="C3" s="497" t="s">
        <v>148</v>
      </c>
      <c r="D3" s="496"/>
      <c r="E3" s="194"/>
      <c r="F3" s="194"/>
      <c r="G3" s="193"/>
      <c r="H3" s="193"/>
      <c r="I3" s="193"/>
      <c r="J3" s="513"/>
      <c r="K3" s="229" t="s">
        <v>142</v>
      </c>
      <c r="L3" s="517"/>
      <c r="M3" s="229" t="s">
        <v>143</v>
      </c>
      <c r="N3" s="498"/>
      <c r="O3" s="447" t="s">
        <v>139</v>
      </c>
      <c r="P3" s="192"/>
      <c r="Q3" s="192"/>
      <c r="R3" s="192"/>
      <c r="S3" s="3"/>
      <c r="T3" s="3"/>
      <c r="U3" s="9"/>
      <c r="V3" s="9"/>
      <c r="W3" s="9"/>
      <c r="X3" s="9"/>
      <c r="Y3" s="9"/>
      <c r="Z3" s="192"/>
      <c r="AA3" s="192"/>
    </row>
    <row r="4" spans="1:27" ht="17.25" x14ac:dyDescent="0.2">
      <c r="A4" s="3"/>
      <c r="B4" s="6"/>
      <c r="C4" s="23" t="s">
        <v>44</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
      <c r="A5" s="3"/>
      <c r="B5" s="6"/>
      <c r="C5" s="8"/>
      <c r="D5" s="25"/>
      <c r="E5" s="25"/>
      <c r="F5" s="25"/>
      <c r="G5" s="8"/>
      <c r="H5" s="8"/>
      <c r="I5" s="8"/>
      <c r="J5" s="8"/>
      <c r="K5" s="8"/>
      <c r="L5" s="8"/>
      <c r="M5" s="8"/>
      <c r="N5" s="6"/>
      <c r="O5" s="6"/>
      <c r="P5" s="6"/>
      <c r="Q5" s="6"/>
      <c r="R5" s="3"/>
      <c r="S5" s="3"/>
      <c r="T5" s="3"/>
      <c r="U5" s="9"/>
      <c r="V5" s="9"/>
      <c r="W5" s="9"/>
      <c r="X5" s="9"/>
      <c r="Y5" s="9"/>
      <c r="Z5" s="9"/>
      <c r="AA5" s="9"/>
    </row>
    <row r="6" spans="1:27" ht="19.899999999999999" customHeight="1" thickBot="1" x14ac:dyDescent="0.2">
      <c r="A6" s="3"/>
      <c r="B6" s="6"/>
      <c r="C6" s="196" t="s">
        <v>45</v>
      </c>
      <c r="D6" s="197" t="s">
        <v>46</v>
      </c>
      <c r="E6" s="758" t="s">
        <v>47</v>
      </c>
      <c r="F6" s="759"/>
      <c r="G6" s="759"/>
      <c r="H6" s="759"/>
      <c r="I6" s="760"/>
      <c r="J6" s="759"/>
      <c r="K6" s="760"/>
      <c r="L6" s="759"/>
      <c r="M6" s="761"/>
      <c r="N6" s="740" t="s">
        <v>48</v>
      </c>
      <c r="O6" s="740"/>
      <c r="P6" s="741"/>
      <c r="Q6" s="6"/>
      <c r="R6" s="3"/>
      <c r="S6" s="7" t="s">
        <v>49</v>
      </c>
      <c r="T6" s="3"/>
      <c r="U6" s="9"/>
      <c r="V6" s="9"/>
      <c r="W6" s="9"/>
      <c r="X6" s="9"/>
      <c r="Y6" s="9"/>
      <c r="Z6" s="9"/>
      <c r="AA6" s="9"/>
    </row>
    <row r="7" spans="1:27" ht="19.899999999999999" customHeight="1" thickTop="1" thickBot="1" x14ac:dyDescent="0.2">
      <c r="A7" s="3"/>
      <c r="B7" s="6"/>
      <c r="C7" s="198">
        <v>0</v>
      </c>
      <c r="D7" s="505" t="s">
        <v>132</v>
      </c>
      <c r="E7" s="762">
        <v>44817</v>
      </c>
      <c r="F7" s="763"/>
      <c r="G7" s="763"/>
      <c r="H7" s="764"/>
      <c r="I7" s="509" t="s">
        <v>378</v>
      </c>
      <c r="J7" s="511">
        <v>4</v>
      </c>
      <c r="K7" s="181" t="s">
        <v>129</v>
      </c>
      <c r="L7" s="756" t="s">
        <v>131</v>
      </c>
      <c r="M7" s="757"/>
      <c r="N7" s="177"/>
      <c r="O7" s="177"/>
      <c r="P7" s="178"/>
      <c r="Q7" s="6"/>
      <c r="R7" s="3"/>
      <c r="S7" s="258">
        <f>C7</f>
        <v>0</v>
      </c>
      <c r="T7" s="259" t="str">
        <f>D7</f>
        <v>公告日</v>
      </c>
      <c r="U7" s="221" t="s">
        <v>130</v>
      </c>
      <c r="V7" s="222" t="s">
        <v>131</v>
      </c>
      <c r="W7" s="180"/>
      <c r="X7" s="180"/>
      <c r="Y7" s="180"/>
      <c r="Z7" s="180"/>
      <c r="AA7" s="180"/>
    </row>
    <row r="8" spans="1:27" s="27" customFormat="1" ht="18" customHeight="1" thickBot="1" x14ac:dyDescent="0.45">
      <c r="A8" s="26"/>
      <c r="B8" s="20"/>
      <c r="C8" s="199">
        <v>1</v>
      </c>
      <c r="D8" s="507" t="s">
        <v>1</v>
      </c>
      <c r="E8" s="765">
        <v>2022108206</v>
      </c>
      <c r="F8" s="766"/>
      <c r="G8" s="766"/>
      <c r="H8" s="766"/>
      <c r="I8" s="767"/>
      <c r="J8" s="774"/>
      <c r="K8" s="775"/>
      <c r="L8" s="775"/>
      <c r="M8" s="775"/>
      <c r="N8" s="742"/>
      <c r="O8" s="742"/>
      <c r="P8" s="743"/>
      <c r="Q8" s="20"/>
      <c r="R8" s="26"/>
      <c r="S8" s="200">
        <f t="shared" ref="S8:S21" si="0">C8</f>
        <v>1</v>
      </c>
      <c r="T8" s="268" t="str">
        <f>D8</f>
        <v>工事番号</v>
      </c>
      <c r="U8" s="722" t="s">
        <v>50</v>
      </c>
      <c r="V8" s="722"/>
      <c r="W8" s="722"/>
      <c r="X8" s="787"/>
      <c r="Y8" s="788"/>
      <c r="Z8" s="788"/>
      <c r="AA8" s="788"/>
    </row>
    <row r="9" spans="1:27" s="27" customFormat="1" ht="18" customHeight="1" thickBot="1" x14ac:dyDescent="0.45">
      <c r="A9" s="26"/>
      <c r="B9" s="20"/>
      <c r="C9" s="200">
        <v>2</v>
      </c>
      <c r="D9" s="508" t="s">
        <v>2</v>
      </c>
      <c r="E9" s="765" t="s">
        <v>569</v>
      </c>
      <c r="F9" s="766"/>
      <c r="G9" s="766"/>
      <c r="H9" s="766"/>
      <c r="I9" s="766"/>
      <c r="J9" s="766"/>
      <c r="K9" s="766"/>
      <c r="L9" s="766"/>
      <c r="M9" s="767"/>
      <c r="N9" s="744"/>
      <c r="O9" s="745"/>
      <c r="P9" s="746"/>
      <c r="Q9" s="20"/>
      <c r="R9" s="26"/>
      <c r="S9" s="200">
        <f t="shared" si="0"/>
        <v>2</v>
      </c>
      <c r="T9" s="268" t="str">
        <f t="shared" ref="T9:T21" si="1">D9</f>
        <v>工事名</v>
      </c>
      <c r="U9" s="651" t="s">
        <v>50</v>
      </c>
      <c r="V9" s="651"/>
      <c r="W9" s="651"/>
      <c r="X9" s="787"/>
      <c r="Y9" s="788"/>
      <c r="Z9" s="788"/>
      <c r="AA9" s="788"/>
    </row>
    <row r="10" spans="1:27" s="27" customFormat="1" ht="18" customHeight="1" thickBot="1" x14ac:dyDescent="0.45">
      <c r="A10" s="26"/>
      <c r="B10" s="20"/>
      <c r="C10" s="200">
        <v>3</v>
      </c>
      <c r="D10" s="508" t="s">
        <v>3</v>
      </c>
      <c r="E10" s="768" t="s">
        <v>570</v>
      </c>
      <c r="F10" s="769"/>
      <c r="G10" s="769"/>
      <c r="H10" s="769"/>
      <c r="I10" s="769"/>
      <c r="J10" s="769"/>
      <c r="K10" s="769"/>
      <c r="L10" s="769"/>
      <c r="M10" s="770"/>
      <c r="N10" s="744"/>
      <c r="O10" s="745"/>
      <c r="P10" s="746"/>
      <c r="Q10" s="20"/>
      <c r="R10" s="26"/>
      <c r="S10" s="200">
        <f t="shared" si="0"/>
        <v>3</v>
      </c>
      <c r="T10" s="268" t="str">
        <f t="shared" si="1"/>
        <v>路線名</v>
      </c>
      <c r="U10" s="651" t="s">
        <v>50</v>
      </c>
      <c r="V10" s="651"/>
      <c r="W10" s="651"/>
      <c r="X10" s="787"/>
      <c r="Y10" s="788"/>
      <c r="Z10" s="788"/>
      <c r="AA10" s="788"/>
    </row>
    <row r="11" spans="1:27" s="27" customFormat="1" ht="18" customHeight="1" thickBot="1" x14ac:dyDescent="0.45">
      <c r="A11" s="26"/>
      <c r="B11" s="20"/>
      <c r="C11" s="200">
        <v>4</v>
      </c>
      <c r="D11" s="201" t="s">
        <v>4</v>
      </c>
      <c r="E11" s="827" t="s">
        <v>359</v>
      </c>
      <c r="F11" s="828"/>
      <c r="G11" s="829" t="s">
        <v>586</v>
      </c>
      <c r="H11" s="830"/>
      <c r="I11" s="831"/>
      <c r="J11" s="786"/>
      <c r="K11" s="786"/>
      <c r="L11" s="786"/>
      <c r="M11" s="826"/>
      <c r="N11" s="747"/>
      <c r="O11" s="747"/>
      <c r="P11" s="748"/>
      <c r="Q11" s="20"/>
      <c r="R11" s="26"/>
      <c r="S11" s="200">
        <f t="shared" si="0"/>
        <v>4</v>
      </c>
      <c r="T11" s="268" t="str">
        <f t="shared" si="1"/>
        <v>工事場所</v>
      </c>
      <c r="U11" s="651" t="s">
        <v>50</v>
      </c>
      <c r="V11" s="651"/>
      <c r="W11" s="651"/>
      <c r="X11" s="787"/>
      <c r="Y11" s="788"/>
      <c r="Z11" s="788"/>
      <c r="AA11" s="788"/>
    </row>
    <row r="12" spans="1:27" s="27" customFormat="1" ht="18" customHeight="1" thickTop="1" thickBot="1" x14ac:dyDescent="0.45">
      <c r="A12" s="26"/>
      <c r="B12" s="20"/>
      <c r="C12" s="200">
        <v>5</v>
      </c>
      <c r="D12" s="201" t="s">
        <v>9</v>
      </c>
      <c r="E12" s="783" t="str">
        <f>IF(I12=U12,J12,L12)</f>
        <v>164</v>
      </c>
      <c r="F12" s="784"/>
      <c r="G12" s="785"/>
      <c r="H12" s="785"/>
      <c r="I12" s="516" t="s">
        <v>358</v>
      </c>
      <c r="J12" s="776">
        <v>43875</v>
      </c>
      <c r="K12" s="777"/>
      <c r="L12" s="778" t="s">
        <v>571</v>
      </c>
      <c r="M12" s="779"/>
      <c r="N12" s="753"/>
      <c r="O12" s="754"/>
      <c r="P12" s="755"/>
      <c r="Q12" s="20"/>
      <c r="R12" s="26"/>
      <c r="S12" s="200">
        <f t="shared" si="0"/>
        <v>5</v>
      </c>
      <c r="T12" s="268" t="str">
        <f t="shared" si="1"/>
        <v>工期</v>
      </c>
      <c r="U12" s="220" t="s">
        <v>357</v>
      </c>
      <c r="V12" s="220" t="s">
        <v>358</v>
      </c>
      <c r="W12" s="459"/>
      <c r="X12" s="787"/>
      <c r="Y12" s="788"/>
      <c r="Z12" s="788"/>
      <c r="AA12" s="788"/>
    </row>
    <row r="13" spans="1:27" s="27" customFormat="1" ht="18" customHeight="1" thickTop="1" thickBot="1" x14ac:dyDescent="0.45">
      <c r="A13" s="26"/>
      <c r="B13" s="20"/>
      <c r="C13" s="200">
        <v>6</v>
      </c>
      <c r="D13" s="508" t="s">
        <v>5</v>
      </c>
      <c r="E13" s="714" t="s">
        <v>52</v>
      </c>
      <c r="F13" s="715"/>
      <c r="G13" s="715"/>
      <c r="H13" s="715"/>
      <c r="I13" s="716"/>
      <c r="J13" s="780" t="s">
        <v>360</v>
      </c>
      <c r="K13" s="781"/>
      <c r="L13" s="782" t="s">
        <v>361</v>
      </c>
      <c r="M13" s="781"/>
      <c r="N13" s="754"/>
      <c r="O13" s="754"/>
      <c r="P13" s="755"/>
      <c r="Q13" s="20"/>
      <c r="R13" s="26"/>
      <c r="S13" s="200">
        <f t="shared" si="0"/>
        <v>6</v>
      </c>
      <c r="T13" s="268" t="str">
        <f t="shared" si="1"/>
        <v>型式</v>
      </c>
      <c r="U13" s="220" t="s">
        <v>51</v>
      </c>
      <c r="V13" s="220" t="s">
        <v>52</v>
      </c>
      <c r="W13" s="33"/>
      <c r="X13" s="787"/>
      <c r="Y13" s="788"/>
      <c r="Z13" s="788"/>
      <c r="AA13" s="788"/>
    </row>
    <row r="14" spans="1:27" s="27" customFormat="1" ht="18" customHeight="1" thickTop="1" thickBot="1" x14ac:dyDescent="0.45">
      <c r="A14" s="26"/>
      <c r="B14" s="20"/>
      <c r="C14" s="200">
        <v>7</v>
      </c>
      <c r="D14" s="508" t="s">
        <v>7</v>
      </c>
      <c r="E14" s="771" t="s">
        <v>53</v>
      </c>
      <c r="F14" s="772"/>
      <c r="G14" s="772"/>
      <c r="H14" s="772"/>
      <c r="I14" s="773"/>
      <c r="J14" s="751"/>
      <c r="K14" s="752"/>
      <c r="L14" s="752"/>
      <c r="M14" s="752"/>
      <c r="N14" s="749"/>
      <c r="O14" s="749"/>
      <c r="P14" s="750"/>
      <c r="Q14" s="20"/>
      <c r="R14" s="26"/>
      <c r="S14" s="200">
        <f t="shared" si="0"/>
        <v>7</v>
      </c>
      <c r="T14" s="268" t="str">
        <f t="shared" si="1"/>
        <v>業種</v>
      </c>
      <c r="U14" s="220" t="s">
        <v>53</v>
      </c>
      <c r="V14" s="220" t="s">
        <v>54</v>
      </c>
      <c r="W14" s="220" t="s">
        <v>56</v>
      </c>
      <c r="X14" s="220" t="s">
        <v>57</v>
      </c>
      <c r="Y14" s="220" t="s">
        <v>55</v>
      </c>
      <c r="Z14" s="220" t="s">
        <v>59</v>
      </c>
      <c r="AA14" s="220" t="s">
        <v>58</v>
      </c>
    </row>
    <row r="15" spans="1:27" s="27" customFormat="1" ht="18" customHeight="1" thickBot="1" x14ac:dyDescent="0.45">
      <c r="A15" s="26"/>
      <c r="B15" s="269"/>
      <c r="C15" s="712">
        <v>8</v>
      </c>
      <c r="D15" s="508" t="s">
        <v>266</v>
      </c>
      <c r="E15" s="833">
        <v>105988300</v>
      </c>
      <c r="F15" s="834"/>
      <c r="G15" s="834"/>
      <c r="H15" s="834"/>
      <c r="I15" s="512" t="s">
        <v>267</v>
      </c>
      <c r="J15" s="751"/>
      <c r="K15" s="752"/>
      <c r="L15" s="752"/>
      <c r="M15" s="752"/>
      <c r="N15" s="749"/>
      <c r="O15" s="749"/>
      <c r="P15" s="750"/>
      <c r="Q15" s="269"/>
      <c r="R15" s="26"/>
      <c r="S15" s="712">
        <f>C15</f>
        <v>8</v>
      </c>
      <c r="T15" s="268" t="str">
        <f t="shared" si="1"/>
        <v>設計金額（税込）</v>
      </c>
      <c r="U15" s="795" t="s">
        <v>50</v>
      </c>
      <c r="V15" s="796"/>
      <c r="W15" s="832"/>
      <c r="X15" s="261"/>
      <c r="Y15" s="208"/>
      <c r="Z15" s="208"/>
      <c r="AA15" s="208"/>
    </row>
    <row r="16" spans="1:27" s="27" customFormat="1" ht="18" customHeight="1" x14ac:dyDescent="0.4">
      <c r="A16" s="26"/>
      <c r="B16" s="20"/>
      <c r="C16" s="798"/>
      <c r="D16" s="201" t="s">
        <v>463</v>
      </c>
      <c r="E16" s="835">
        <f>ROUNDDOWN(E15/2,-6)/10000</f>
        <v>5200</v>
      </c>
      <c r="F16" s="836"/>
      <c r="G16" s="836"/>
      <c r="H16" s="836"/>
      <c r="I16" s="510" t="s">
        <v>133</v>
      </c>
      <c r="J16" s="752"/>
      <c r="K16" s="752"/>
      <c r="L16" s="752"/>
      <c r="M16" s="752"/>
      <c r="N16" s="749" t="s">
        <v>138</v>
      </c>
      <c r="O16" s="749"/>
      <c r="P16" s="750"/>
      <c r="Q16" s="20"/>
      <c r="R16" s="26"/>
      <c r="S16" s="798"/>
      <c r="T16" s="268" t="str">
        <f t="shared" si="1"/>
        <v>同規模工事契約金額</v>
      </c>
      <c r="U16" s="261"/>
      <c r="V16" s="261"/>
      <c r="W16" s="243"/>
      <c r="X16" s="208"/>
      <c r="Y16" s="208"/>
      <c r="Z16" s="208"/>
      <c r="AA16" s="208"/>
    </row>
    <row r="17" spans="1:28" s="27" customFormat="1" ht="18" customHeight="1" x14ac:dyDescent="0.4">
      <c r="A17" s="26"/>
      <c r="B17" s="20"/>
      <c r="C17" s="200">
        <v>9</v>
      </c>
      <c r="D17" s="201" t="s">
        <v>14</v>
      </c>
      <c r="E17" s="734" t="str">
        <f>IF(L7=U7,U17,V17)</f>
        <v>前年度（令和3年度）</v>
      </c>
      <c r="F17" s="735"/>
      <c r="G17" s="735"/>
      <c r="H17" s="735"/>
      <c r="I17" s="736"/>
      <c r="J17" s="651"/>
      <c r="K17" s="651"/>
      <c r="L17" s="651"/>
      <c r="M17" s="651"/>
      <c r="N17" s="733" t="s">
        <v>373</v>
      </c>
      <c r="O17" s="641"/>
      <c r="P17" s="642"/>
      <c r="Q17" s="20"/>
      <c r="R17" s="26"/>
      <c r="S17" s="200">
        <f t="shared" si="0"/>
        <v>9</v>
      </c>
      <c r="T17" s="268" t="str">
        <f t="shared" si="1"/>
        <v>年次設定</v>
      </c>
      <c r="U17" s="264" t="str">
        <f>"前々年度（令和"&amp;J7-2&amp;"年度）"</f>
        <v>前々年度（令和2年度）</v>
      </c>
      <c r="V17" s="264" t="str">
        <f>"前年度（令和"&amp;J7-1&amp;"年度）"</f>
        <v>前年度（令和3年度）</v>
      </c>
      <c r="W17" s="247"/>
      <c r="X17" s="208"/>
      <c r="Y17" s="208"/>
      <c r="Z17" s="208"/>
      <c r="AA17" s="208"/>
    </row>
    <row r="18" spans="1:28" s="27" customFormat="1" ht="18" customHeight="1" x14ac:dyDescent="0.4">
      <c r="A18" s="26"/>
      <c r="B18" s="20"/>
      <c r="C18" s="200">
        <v>10</v>
      </c>
      <c r="D18" s="201" t="s">
        <v>15</v>
      </c>
      <c r="E18" s="734" t="str">
        <f>IF(L7=U7,U18,V18)</f>
        <v>令和元年度から令和3年度まで</v>
      </c>
      <c r="F18" s="735"/>
      <c r="G18" s="735"/>
      <c r="H18" s="735"/>
      <c r="I18" s="736"/>
      <c r="J18" s="651"/>
      <c r="K18" s="651"/>
      <c r="L18" s="651"/>
      <c r="M18" s="651"/>
      <c r="N18" s="646"/>
      <c r="O18" s="647"/>
      <c r="P18" s="648"/>
      <c r="Q18" s="20"/>
      <c r="R18" s="26"/>
      <c r="S18" s="200">
        <f t="shared" si="0"/>
        <v>10</v>
      </c>
      <c r="T18" s="268" t="str">
        <f t="shared" si="1"/>
        <v>過去３年間設定</v>
      </c>
      <c r="U18" s="264" t="str">
        <f>"平成"&amp;33-3&amp;"年度から令和"&amp;$J$7-2&amp;"年度まで"</f>
        <v>平成30年度から令和2年度まで</v>
      </c>
      <c r="V18" s="264" t="str">
        <f>"令和元年度から令和"&amp;$J$7-1&amp;"年度まで"</f>
        <v>令和元年度から令和3年度まで</v>
      </c>
      <c r="W18" s="247"/>
      <c r="X18" s="208"/>
      <c r="Y18" s="208"/>
      <c r="Z18" s="208"/>
      <c r="AA18" s="208"/>
    </row>
    <row r="19" spans="1:28" s="27" customFormat="1" ht="18" customHeight="1" x14ac:dyDescent="0.4">
      <c r="A19" s="26"/>
      <c r="B19" s="20"/>
      <c r="C19" s="200">
        <v>11</v>
      </c>
      <c r="D19" s="202" t="s">
        <v>16</v>
      </c>
      <c r="E19" s="717" t="str">
        <f>"平成"&amp;34-5&amp;"年度から令和"&amp;J7-1&amp;"年度まで"</f>
        <v>平成29年度から令和3年度まで</v>
      </c>
      <c r="F19" s="718"/>
      <c r="G19" s="718"/>
      <c r="H19" s="718"/>
      <c r="I19" s="719"/>
      <c r="J19" s="651"/>
      <c r="K19" s="651"/>
      <c r="L19" s="651"/>
      <c r="M19" s="651"/>
      <c r="N19" s="640" t="s">
        <v>144</v>
      </c>
      <c r="O19" s="641"/>
      <c r="P19" s="642"/>
      <c r="Q19" s="20"/>
      <c r="R19" s="26"/>
      <c r="S19" s="200">
        <f t="shared" si="0"/>
        <v>11</v>
      </c>
      <c r="T19" s="268" t="str">
        <f t="shared" si="1"/>
        <v>過去５年間設定</v>
      </c>
      <c r="U19" s="243"/>
      <c r="V19" s="244"/>
      <c r="W19" s="208"/>
      <c r="X19" s="208"/>
      <c r="Y19" s="208"/>
      <c r="Z19" s="208"/>
      <c r="AA19" s="208"/>
    </row>
    <row r="20" spans="1:28" s="27" customFormat="1" ht="18" customHeight="1" x14ac:dyDescent="0.4">
      <c r="A20" s="26"/>
      <c r="B20" s="20"/>
      <c r="C20" s="200">
        <v>12</v>
      </c>
      <c r="D20" s="202" t="s">
        <v>24</v>
      </c>
      <c r="E20" s="717" t="str">
        <f>"平成"&amp;34-10&amp;"年度から令和"&amp;J7-1&amp;"年度まで"</f>
        <v>平成24年度から令和3年度まで</v>
      </c>
      <c r="F20" s="718"/>
      <c r="G20" s="718"/>
      <c r="H20" s="718"/>
      <c r="I20" s="719"/>
      <c r="J20" s="651"/>
      <c r="K20" s="651"/>
      <c r="L20" s="651"/>
      <c r="M20" s="651"/>
      <c r="N20" s="646"/>
      <c r="O20" s="647"/>
      <c r="P20" s="648"/>
      <c r="Q20" s="20"/>
      <c r="R20" s="26"/>
      <c r="S20" s="200">
        <f t="shared" si="0"/>
        <v>12</v>
      </c>
      <c r="T20" s="268" t="str">
        <f t="shared" si="1"/>
        <v>過去１０年間設定</v>
      </c>
      <c r="U20" s="245"/>
      <c r="V20" s="246"/>
      <c r="W20" s="208"/>
      <c r="X20" s="208"/>
      <c r="Y20" s="208"/>
      <c r="Z20" s="208"/>
      <c r="AA20" s="208"/>
    </row>
    <row r="21" spans="1:28" s="27" customFormat="1" ht="18" customHeight="1" x14ac:dyDescent="0.4">
      <c r="A21" s="26"/>
      <c r="B21" s="20"/>
      <c r="C21" s="200">
        <v>13</v>
      </c>
      <c r="D21" s="201" t="s">
        <v>26</v>
      </c>
      <c r="E21" s="737" t="s">
        <v>27</v>
      </c>
      <c r="F21" s="738"/>
      <c r="G21" s="739"/>
      <c r="H21" s="824" t="str">
        <f>IF(E14=V14,V21,U21)</f>
        <v>技術士法「技術士試験」</v>
      </c>
      <c r="I21" s="825"/>
      <c r="J21" s="651"/>
      <c r="K21" s="651"/>
      <c r="L21" s="651"/>
      <c r="M21" s="651"/>
      <c r="N21" s="749" t="s">
        <v>140</v>
      </c>
      <c r="O21" s="749"/>
      <c r="P21" s="750"/>
      <c r="Q21" s="20"/>
      <c r="R21" s="26"/>
      <c r="S21" s="200">
        <f t="shared" si="0"/>
        <v>13</v>
      </c>
      <c r="T21" s="268" t="str">
        <f t="shared" si="1"/>
        <v>配置予定技術者の資格</v>
      </c>
      <c r="U21" s="290" t="s">
        <v>60</v>
      </c>
      <c r="V21" s="290" t="s">
        <v>61</v>
      </c>
      <c r="W21" s="245" t="s">
        <v>264</v>
      </c>
      <c r="X21" s="246"/>
      <c r="Y21" s="246"/>
      <c r="Z21" s="246"/>
      <c r="AA21" s="246"/>
    </row>
    <row r="22" spans="1:28" ht="25.15" customHeight="1" x14ac:dyDescent="0.15">
      <c r="A22" s="3"/>
      <c r="B22" s="6"/>
      <c r="C22" s="712">
        <v>14</v>
      </c>
      <c r="D22" s="203" t="s">
        <v>135</v>
      </c>
      <c r="E22" s="717" t="str">
        <f>"令和"&amp;J7&amp;"年度"</f>
        <v>令和4年度</v>
      </c>
      <c r="F22" s="718"/>
      <c r="G22" s="718"/>
      <c r="H22" s="718"/>
      <c r="I22" s="719"/>
      <c r="J22" s="699"/>
      <c r="K22" s="699"/>
      <c r="L22" s="699"/>
      <c r="M22" s="699"/>
      <c r="N22" s="754" t="s">
        <v>139</v>
      </c>
      <c r="O22" s="754"/>
      <c r="P22" s="755"/>
      <c r="Q22" s="6"/>
      <c r="R22" s="3"/>
      <c r="S22" s="712">
        <v>14</v>
      </c>
      <c r="T22" s="260" t="s">
        <v>136</v>
      </c>
      <c r="U22" s="792" t="s">
        <v>137</v>
      </c>
      <c r="V22" s="792"/>
      <c r="W22" s="792"/>
      <c r="X22" s="262"/>
      <c r="Y22" s="263"/>
      <c r="Z22" s="263"/>
      <c r="AA22" s="263"/>
    </row>
    <row r="23" spans="1:28" ht="25.15" customHeight="1" x14ac:dyDescent="0.15">
      <c r="A23" s="3"/>
      <c r="B23" s="6"/>
      <c r="C23" s="798"/>
      <c r="D23" s="203" t="s">
        <v>134</v>
      </c>
      <c r="E23" s="717" t="str">
        <f>"令和"&amp;J7-1&amp;"年度"</f>
        <v>令和3年度</v>
      </c>
      <c r="F23" s="718"/>
      <c r="G23" s="718"/>
      <c r="H23" s="718"/>
      <c r="I23" s="719"/>
      <c r="J23" s="182"/>
      <c r="K23" s="183"/>
      <c r="L23" s="183"/>
      <c r="M23" s="184"/>
      <c r="N23" s="754" t="s">
        <v>139</v>
      </c>
      <c r="O23" s="754"/>
      <c r="P23" s="755"/>
      <c r="Q23" s="6"/>
      <c r="R23" s="3"/>
      <c r="S23" s="798"/>
      <c r="T23" s="260" t="s">
        <v>62</v>
      </c>
      <c r="U23" s="792" t="s">
        <v>137</v>
      </c>
      <c r="V23" s="792"/>
      <c r="W23" s="792"/>
      <c r="X23" s="185"/>
      <c r="Y23" s="186"/>
      <c r="Z23" s="186"/>
      <c r="AA23" s="186"/>
      <c r="AB23" s="4"/>
    </row>
    <row r="24" spans="1:28" s="4" customFormat="1" ht="18" customHeight="1" x14ac:dyDescent="0.15">
      <c r="A24" s="3"/>
      <c r="B24" s="6"/>
      <c r="C24" s="200">
        <v>15</v>
      </c>
      <c r="D24" s="202" t="s">
        <v>31</v>
      </c>
      <c r="E24" s="813" t="str">
        <f>"令和元年4月1日"</f>
        <v>令和元年4月1日</v>
      </c>
      <c r="F24" s="814"/>
      <c r="G24" s="814"/>
      <c r="H24" s="814"/>
      <c r="I24" s="815"/>
      <c r="J24" s="699"/>
      <c r="K24" s="699"/>
      <c r="L24" s="699"/>
      <c r="M24" s="699"/>
      <c r="N24" s="754" t="s">
        <v>139</v>
      </c>
      <c r="O24" s="754"/>
      <c r="P24" s="755"/>
      <c r="Q24" s="6"/>
      <c r="R24" s="3"/>
      <c r="S24" s="200">
        <v>15</v>
      </c>
      <c r="T24" s="260" t="s">
        <v>63</v>
      </c>
      <c r="U24" s="792" t="s">
        <v>137</v>
      </c>
      <c r="V24" s="792"/>
      <c r="W24" s="792"/>
      <c r="X24" s="185"/>
      <c r="Y24" s="186"/>
      <c r="Z24" s="186"/>
      <c r="AA24" s="186"/>
    </row>
    <row r="25" spans="1:28" s="4" customFormat="1" ht="18" customHeight="1" x14ac:dyDescent="0.15">
      <c r="A25" s="3"/>
      <c r="B25" s="6"/>
      <c r="C25" s="200">
        <v>16</v>
      </c>
      <c r="D25" s="202" t="s">
        <v>40</v>
      </c>
      <c r="E25" s="816">
        <v>2500</v>
      </c>
      <c r="F25" s="817"/>
      <c r="G25" s="817"/>
      <c r="H25" s="817"/>
      <c r="I25" s="818"/>
      <c r="J25" s="699"/>
      <c r="K25" s="699"/>
      <c r="L25" s="699"/>
      <c r="M25" s="699"/>
      <c r="N25" s="754" t="s">
        <v>141</v>
      </c>
      <c r="O25" s="754"/>
      <c r="P25" s="755"/>
      <c r="Q25" s="6"/>
      <c r="R25" s="3"/>
      <c r="S25" s="200">
        <v>16</v>
      </c>
      <c r="T25" s="260" t="s">
        <v>64</v>
      </c>
      <c r="U25" s="793" t="s">
        <v>50</v>
      </c>
      <c r="V25" s="793"/>
      <c r="W25" s="793"/>
      <c r="X25" s="185"/>
      <c r="Y25" s="186"/>
      <c r="Z25" s="186"/>
      <c r="AA25" s="186"/>
    </row>
    <row r="26" spans="1:28" s="4" customFormat="1" ht="18" customHeight="1" thickBot="1" x14ac:dyDescent="0.2">
      <c r="A26" s="3"/>
      <c r="B26" s="6"/>
      <c r="C26" s="200">
        <v>17</v>
      </c>
      <c r="D26" s="202" t="s">
        <v>42</v>
      </c>
      <c r="E26" s="819">
        <v>100</v>
      </c>
      <c r="F26" s="820"/>
      <c r="G26" s="820"/>
      <c r="H26" s="820"/>
      <c r="I26" s="821"/>
      <c r="J26" s="699"/>
      <c r="K26" s="699"/>
      <c r="L26" s="699"/>
      <c r="M26" s="699"/>
      <c r="N26" s="754" t="s">
        <v>141</v>
      </c>
      <c r="O26" s="754"/>
      <c r="P26" s="755"/>
      <c r="Q26" s="6"/>
      <c r="R26" s="3"/>
      <c r="S26" s="200">
        <v>17</v>
      </c>
      <c r="T26" s="260" t="s">
        <v>65</v>
      </c>
      <c r="U26" s="794" t="s">
        <v>50</v>
      </c>
      <c r="V26" s="794"/>
      <c r="W26" s="794"/>
      <c r="X26" s="185"/>
      <c r="Y26" s="186"/>
      <c r="Z26" s="186"/>
      <c r="AA26" s="186"/>
      <c r="AB26" s="14"/>
    </row>
    <row r="27" spans="1:28" s="14" customFormat="1" ht="18" customHeight="1" thickTop="1" thickBot="1" x14ac:dyDescent="0.45">
      <c r="A27" s="59"/>
      <c r="B27" s="21"/>
      <c r="C27" s="200">
        <v>18</v>
      </c>
      <c r="D27" s="514" t="s">
        <v>79</v>
      </c>
      <c r="E27" s="714" t="s">
        <v>263</v>
      </c>
      <c r="F27" s="715"/>
      <c r="G27" s="715"/>
      <c r="H27" s="715"/>
      <c r="I27" s="716"/>
      <c r="J27" s="700"/>
      <c r="K27" s="701"/>
      <c r="L27" s="701"/>
      <c r="M27" s="701"/>
      <c r="N27" s="749"/>
      <c r="O27" s="749"/>
      <c r="P27" s="750"/>
      <c r="Q27" s="21"/>
      <c r="R27" s="59"/>
      <c r="S27" s="402">
        <v>18</v>
      </c>
      <c r="T27" s="403" t="s">
        <v>79</v>
      </c>
      <c r="U27" s="404" t="s">
        <v>263</v>
      </c>
      <c r="V27" s="404" t="s">
        <v>265</v>
      </c>
      <c r="W27" s="405"/>
      <c r="X27" s="406"/>
      <c r="Y27" s="407"/>
      <c r="Z27" s="407"/>
      <c r="AA27" s="407"/>
    </row>
    <row r="28" spans="1:28" s="14" customFormat="1" ht="18" customHeight="1" thickTop="1" thickBot="1" x14ac:dyDescent="0.45">
      <c r="A28" s="59"/>
      <c r="B28" s="21"/>
      <c r="C28" s="712">
        <v>19</v>
      </c>
      <c r="D28" s="223" t="s">
        <v>153</v>
      </c>
      <c r="E28" s="694" t="s">
        <v>150</v>
      </c>
      <c r="F28" s="694"/>
      <c r="G28" s="515" t="s">
        <v>151</v>
      </c>
      <c r="H28" s="697" t="s">
        <v>152</v>
      </c>
      <c r="I28" s="698"/>
      <c r="J28" s="224" t="s">
        <v>154</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45">
      <c r="A29" s="59"/>
      <c r="B29" s="21"/>
      <c r="C29" s="713"/>
      <c r="D29" s="280" t="s">
        <v>149</v>
      </c>
      <c r="E29" s="822">
        <v>9</v>
      </c>
      <c r="F29" s="823"/>
      <c r="G29" s="281">
        <f>IF(OR(E27=U27),-2,0)</f>
        <v>-2</v>
      </c>
      <c r="H29" s="695">
        <f>IF(OR(E14=U14,E14=V14,E14=AA14),0,-1)</f>
        <v>0</v>
      </c>
      <c r="I29" s="696"/>
      <c r="J29" s="499">
        <f>E29+G29+H29</f>
        <v>7</v>
      </c>
      <c r="K29" s="282"/>
      <c r="L29" s="282"/>
      <c r="M29" s="282"/>
      <c r="N29" s="283"/>
      <c r="O29" s="284"/>
      <c r="P29" s="285"/>
      <c r="Q29" s="21"/>
      <c r="R29" s="59"/>
      <c r="S29" s="386">
        <f>C30</f>
        <v>20</v>
      </c>
      <c r="T29" s="410" t="str">
        <f>D30</f>
        <v>別記２評価項目及び評価項目（3）地域精通度・地域貢献度等　【評価項目】</v>
      </c>
      <c r="U29" s="384"/>
      <c r="V29" s="384"/>
      <c r="W29" s="385"/>
      <c r="X29" s="59"/>
      <c r="Y29" s="59"/>
      <c r="Z29" s="59"/>
      <c r="AA29" s="59"/>
      <c r="AB29" s="30"/>
    </row>
    <row r="30" spans="1:28" s="30" customFormat="1" ht="18" customHeight="1" thickBot="1" x14ac:dyDescent="0.45">
      <c r="A30" s="29"/>
      <c r="B30" s="28"/>
      <c r="C30" s="409">
        <v>20</v>
      </c>
      <c r="D30" s="408" t="s">
        <v>169</v>
      </c>
      <c r="E30" s="286"/>
      <c r="F30" s="286"/>
      <c r="G30" s="286"/>
      <c r="H30" s="286"/>
      <c r="I30" s="286"/>
      <c r="J30" s="286"/>
      <c r="K30" s="286"/>
      <c r="L30" s="286"/>
      <c r="M30" s="286"/>
      <c r="N30" s="286"/>
      <c r="O30" s="286"/>
      <c r="P30" s="287"/>
      <c r="Q30" s="28"/>
      <c r="R30" s="29"/>
      <c r="S30" s="273"/>
      <c r="T30" s="518" t="s">
        <v>263</v>
      </c>
      <c r="U30" s="519" t="s">
        <v>289</v>
      </c>
      <c r="V30" s="59"/>
      <c r="W30" s="59"/>
      <c r="X30" s="59"/>
      <c r="Y30" s="59"/>
      <c r="Z30" s="59"/>
      <c r="AA30" s="59"/>
    </row>
    <row r="31" spans="1:28" s="30" customFormat="1" ht="18" customHeight="1" x14ac:dyDescent="0.4">
      <c r="A31" s="29"/>
      <c r="B31" s="28"/>
      <c r="C31" s="388"/>
      <c r="D31" s="632" t="s">
        <v>317</v>
      </c>
      <c r="E31" s="662">
        <f>IF($E$27=$V$27,D131&amp;"　"&amp;U31,)</f>
        <v>0</v>
      </c>
      <c r="F31" s="663"/>
      <c r="G31" s="663"/>
      <c r="H31" s="663"/>
      <c r="I31" s="663"/>
      <c r="J31" s="663"/>
      <c r="K31" s="663"/>
      <c r="L31" s="663"/>
      <c r="M31" s="664"/>
      <c r="N31" s="640" t="s">
        <v>123</v>
      </c>
      <c r="O31" s="641"/>
      <c r="P31" s="642"/>
      <c r="Q31" s="28"/>
      <c r="R31" s="29"/>
      <c r="S31" s="273"/>
      <c r="T31" s="256"/>
      <c r="U31" s="255" t="s">
        <v>315</v>
      </c>
      <c r="V31" s="59"/>
      <c r="W31" s="59"/>
      <c r="X31" s="59"/>
      <c r="Y31" s="59"/>
      <c r="Z31" s="59"/>
      <c r="AA31" s="59"/>
    </row>
    <row r="32" spans="1:28" s="30" customFormat="1" ht="18" customHeight="1" x14ac:dyDescent="0.4">
      <c r="A32" s="29"/>
      <c r="B32" s="28"/>
      <c r="C32" s="388"/>
      <c r="D32" s="633"/>
      <c r="E32" s="662">
        <f>IF($E$27=$V$27,D132&amp;"　"&amp;U32,)</f>
        <v>0</v>
      </c>
      <c r="F32" s="663"/>
      <c r="G32" s="663"/>
      <c r="H32" s="663"/>
      <c r="I32" s="663"/>
      <c r="J32" s="663"/>
      <c r="K32" s="663"/>
      <c r="L32" s="663"/>
      <c r="M32" s="664"/>
      <c r="N32" s="646"/>
      <c r="O32" s="647"/>
      <c r="P32" s="648"/>
      <c r="Q32" s="28"/>
      <c r="R32" s="29"/>
      <c r="S32" s="273"/>
      <c r="T32" s="257"/>
      <c r="U32" s="251" t="s">
        <v>316</v>
      </c>
      <c r="V32" s="59" t="s">
        <v>354</v>
      </c>
      <c r="W32" s="59"/>
      <c r="X32" s="59"/>
      <c r="Y32" s="59"/>
      <c r="Z32" s="59"/>
      <c r="AA32" s="59"/>
    </row>
    <row r="33" spans="1:27" s="30" customFormat="1" ht="18" customHeight="1" x14ac:dyDescent="0.4">
      <c r="A33" s="29"/>
      <c r="B33" s="28"/>
      <c r="C33" s="388"/>
      <c r="D33" s="633"/>
      <c r="E33" s="662" t="str">
        <f>D133&amp;"　"&amp;IF($E$27=$U$27,T33,U33)</f>
        <v>災害に関する協力事業者登録、協定締結及び活動実績　※1</v>
      </c>
      <c r="F33" s="663"/>
      <c r="G33" s="663"/>
      <c r="H33" s="663"/>
      <c r="I33" s="663"/>
      <c r="J33" s="663"/>
      <c r="K33" s="663"/>
      <c r="L33" s="663"/>
      <c r="M33" s="664"/>
      <c r="N33" s="706"/>
      <c r="O33" s="707"/>
      <c r="P33" s="708"/>
      <c r="Q33" s="28"/>
      <c r="R33" s="29"/>
      <c r="S33" s="273"/>
      <c r="T33" s="252" t="s">
        <v>290</v>
      </c>
      <c r="U33" s="251" t="s">
        <v>295</v>
      </c>
      <c r="V33" s="59"/>
      <c r="W33" s="59"/>
      <c r="X33" s="59"/>
      <c r="Y33" s="59"/>
      <c r="Z33" s="59"/>
      <c r="AA33" s="59"/>
    </row>
    <row r="34" spans="1:27" s="30" customFormat="1" ht="18" customHeight="1" thickBot="1" x14ac:dyDescent="0.45">
      <c r="A34" s="29"/>
      <c r="B34" s="28"/>
      <c r="C34" s="388"/>
      <c r="D34" s="633"/>
      <c r="E34" s="662" t="str">
        <f>D134&amp;"　"&amp;IF($E$27=$U$27,T34,U34)</f>
        <v>建設機械の保有　※2</v>
      </c>
      <c r="F34" s="663"/>
      <c r="G34" s="663"/>
      <c r="H34" s="663"/>
      <c r="I34" s="663"/>
      <c r="J34" s="663"/>
      <c r="K34" s="663"/>
      <c r="L34" s="663"/>
      <c r="M34" s="664"/>
      <c r="N34" s="651"/>
      <c r="O34" s="651"/>
      <c r="P34" s="652"/>
      <c r="Q34" s="28"/>
      <c r="R34" s="29"/>
      <c r="S34" s="273"/>
      <c r="T34" s="456" t="str">
        <f>"※"&amp;IF(OR($E$14=$U$14,$E$14=$V$14,$E$14=$AA$14),2,7)</f>
        <v>※2</v>
      </c>
      <c r="U34" s="454" t="str">
        <f>"※"&amp;IF(OR($E$14=$U$14,$E$14=$V$14,$E$14=$AA$14),4,9)</f>
        <v>※4</v>
      </c>
      <c r="V34" s="458" t="s">
        <v>353</v>
      </c>
      <c r="W34" s="458" t="s">
        <v>352</v>
      </c>
      <c r="X34" s="59"/>
      <c r="Y34" s="59"/>
      <c r="Z34" s="59"/>
      <c r="AA34" s="59"/>
    </row>
    <row r="35" spans="1:27" s="30" customFormat="1" ht="18" customHeight="1" x14ac:dyDescent="0.4">
      <c r="A35" s="29"/>
      <c r="B35" s="28"/>
      <c r="C35" s="388"/>
      <c r="D35" s="633"/>
      <c r="E35" s="702" t="str">
        <f>IF(OR($E$14=$U$14,$E$14=$Y$14,$E$14=$Z$14,E14=$AA$14),T35,U35)</f>
        <v>３台以上</v>
      </c>
      <c r="F35" s="703"/>
      <c r="G35" s="703"/>
      <c r="H35" s="703"/>
      <c r="I35" s="703"/>
      <c r="J35" s="500"/>
      <c r="K35" s="704" t="s">
        <v>339</v>
      </c>
      <c r="L35" s="501" t="str">
        <f>IF(OR($E$14=$U$14,$E$14=$Y$14,$E$14=$Z$14,E14=$AA$14),T35,U35)</f>
        <v>３台以上</v>
      </c>
      <c r="M35" s="502"/>
      <c r="N35" s="612" t="s">
        <v>416</v>
      </c>
      <c r="O35" s="613"/>
      <c r="P35" s="614"/>
      <c r="Q35" s="28"/>
      <c r="R35" s="29"/>
      <c r="S35" s="273"/>
      <c r="T35" s="520" t="s">
        <v>168</v>
      </c>
      <c r="U35" s="521" t="s">
        <v>415</v>
      </c>
      <c r="V35" s="59" t="s">
        <v>375</v>
      </c>
      <c r="W35" s="59"/>
      <c r="X35" s="59"/>
      <c r="Y35" s="59"/>
      <c r="Z35" s="59"/>
      <c r="AA35" s="59"/>
    </row>
    <row r="36" spans="1:27" s="30" customFormat="1" ht="18" customHeight="1" thickBot="1" x14ac:dyDescent="0.45">
      <c r="A36" s="29"/>
      <c r="B36" s="28"/>
      <c r="C36" s="388"/>
      <c r="D36" s="633"/>
      <c r="E36" s="615" t="str">
        <f>IF(OR($E$14=$U$14,$E$14=$Y$14,$E$14=$Z$14,E1=$AA$14),T36,U36)</f>
        <v>上記以外</v>
      </c>
      <c r="F36" s="616"/>
      <c r="G36" s="616"/>
      <c r="H36" s="616"/>
      <c r="I36" s="616"/>
      <c r="J36" s="504"/>
      <c r="K36" s="705"/>
      <c r="L36" s="503" t="str">
        <f>IF(OR($E$14=$U$14,$E$14=$Y$14,$E$14=$Z$14,E14=$AA$14),T37,U37)</f>
        <v>２台以下</v>
      </c>
      <c r="M36" s="504"/>
      <c r="N36" s="617" t="s">
        <v>417</v>
      </c>
      <c r="O36" s="618"/>
      <c r="P36" s="619"/>
      <c r="Q36" s="28"/>
      <c r="R36" s="29"/>
      <c r="S36" s="273"/>
      <c r="T36" s="522" t="s">
        <v>82</v>
      </c>
      <c r="U36" s="523" t="s">
        <v>82</v>
      </c>
      <c r="V36" s="59" t="s">
        <v>376</v>
      </c>
      <c r="W36" s="59"/>
      <c r="X36" s="59"/>
      <c r="Y36" s="59"/>
      <c r="Z36" s="59"/>
      <c r="AA36" s="59"/>
    </row>
    <row r="37" spans="1:27" s="30" customFormat="1" ht="18" customHeight="1" thickBot="1" x14ac:dyDescent="0.45">
      <c r="A37" s="29"/>
      <c r="B37" s="28"/>
      <c r="C37" s="388"/>
      <c r="D37" s="633"/>
      <c r="E37" s="620"/>
      <c r="F37" s="621"/>
      <c r="G37" s="621"/>
      <c r="H37" s="621"/>
      <c r="I37" s="621"/>
      <c r="J37" s="621"/>
      <c r="K37" s="621"/>
      <c r="L37" s="621"/>
      <c r="M37" s="622"/>
      <c r="N37" s="623"/>
      <c r="O37" s="624"/>
      <c r="P37" s="625"/>
      <c r="Q37" s="28"/>
      <c r="R37" s="29"/>
      <c r="S37" s="273"/>
      <c r="T37" s="524" t="s">
        <v>340</v>
      </c>
      <c r="U37" s="524" t="s">
        <v>341</v>
      </c>
      <c r="V37" s="59" t="s">
        <v>377</v>
      </c>
      <c r="W37" s="59"/>
      <c r="X37" s="59"/>
      <c r="Y37" s="59"/>
      <c r="Z37" s="59"/>
      <c r="AA37" s="59"/>
    </row>
    <row r="38" spans="1:27" s="30" customFormat="1" ht="18" customHeight="1" thickBot="1" x14ac:dyDescent="0.45">
      <c r="A38" s="29"/>
      <c r="B38" s="28"/>
      <c r="C38" s="388"/>
      <c r="D38" s="633"/>
      <c r="E38" s="626"/>
      <c r="F38" s="627"/>
      <c r="G38" s="627"/>
      <c r="H38" s="627"/>
      <c r="I38" s="627"/>
      <c r="J38" s="627"/>
      <c r="K38" s="627"/>
      <c r="L38" s="627"/>
      <c r="M38" s="628"/>
      <c r="N38" s="629"/>
      <c r="O38" s="630"/>
      <c r="P38" s="631"/>
      <c r="Q38" s="28"/>
      <c r="R38" s="29"/>
      <c r="S38" s="273"/>
      <c r="T38" s="525" t="s">
        <v>299</v>
      </c>
      <c r="U38" s="526" t="s">
        <v>298</v>
      </c>
      <c r="V38" s="446"/>
      <c r="W38" s="446"/>
      <c r="X38" s="59"/>
      <c r="Y38" s="59"/>
      <c r="Z38" s="59"/>
      <c r="AA38" s="59"/>
    </row>
    <row r="39" spans="1:27" s="30" customFormat="1" ht="18" customHeight="1" x14ac:dyDescent="0.4">
      <c r="A39" s="29"/>
      <c r="B39" s="28"/>
      <c r="C39" s="388"/>
      <c r="D39" s="633"/>
      <c r="E39" s="662" t="str">
        <f>IF($E$14=$U$14,D135&amp;"　"&amp;IF($E$27=$U$27,T39,U39),"")</f>
        <v>令和4年度に安城市の発注する災害対策業務委託の受託　※3</v>
      </c>
      <c r="F39" s="663"/>
      <c r="G39" s="663"/>
      <c r="H39" s="663"/>
      <c r="I39" s="663"/>
      <c r="J39" s="663"/>
      <c r="K39" s="663"/>
      <c r="L39" s="663"/>
      <c r="M39" s="664"/>
      <c r="N39" s="795" t="s">
        <v>122</v>
      </c>
      <c r="O39" s="796"/>
      <c r="P39" s="797"/>
      <c r="Q39" s="28"/>
      <c r="R39" s="29"/>
      <c r="S39" s="273"/>
      <c r="T39" s="252" t="s">
        <v>422</v>
      </c>
      <c r="U39" s="251" t="s">
        <v>423</v>
      </c>
      <c r="V39" s="59"/>
      <c r="W39" s="59"/>
      <c r="X39" s="59"/>
      <c r="Y39" s="59"/>
      <c r="Z39" s="59"/>
      <c r="AA39" s="59"/>
    </row>
    <row r="40" spans="1:27" s="30" customFormat="1" ht="18" customHeight="1" x14ac:dyDescent="0.4">
      <c r="A40" s="29"/>
      <c r="B40" s="28"/>
      <c r="C40" s="388"/>
      <c r="D40" s="633"/>
      <c r="E40" s="662">
        <f>IF($E$14=$V$14,D136&amp;"　"&amp;IF($E$27=$U$27,T40,U40),)</f>
        <v>0</v>
      </c>
      <c r="F40" s="663"/>
      <c r="G40" s="663"/>
      <c r="H40" s="663"/>
      <c r="I40" s="663"/>
      <c r="J40" s="663"/>
      <c r="K40" s="663"/>
      <c r="L40" s="663"/>
      <c r="M40" s="664"/>
      <c r="N40" s="789" t="s">
        <v>296</v>
      </c>
      <c r="O40" s="790"/>
      <c r="P40" s="791"/>
      <c r="Q40" s="28"/>
      <c r="R40" s="31">
        <f>S30</f>
        <v>0</v>
      </c>
      <c r="S40" s="273"/>
      <c r="T40" s="252" t="s">
        <v>427</v>
      </c>
      <c r="U40" s="251" t="s">
        <v>428</v>
      </c>
      <c r="V40" s="59" t="s">
        <v>354</v>
      </c>
      <c r="W40" s="59"/>
      <c r="X40" s="59"/>
      <c r="Y40" s="59"/>
      <c r="Z40" s="59"/>
      <c r="AA40" s="59"/>
    </row>
    <row r="41" spans="1:27" s="30" customFormat="1" ht="18" customHeight="1" x14ac:dyDescent="0.4">
      <c r="A41" s="29"/>
      <c r="B41" s="28"/>
      <c r="C41" s="388"/>
      <c r="D41" s="633"/>
      <c r="E41" s="662">
        <f>IF($E$14=$AA$14,D137&amp;"　"&amp;IF($E$27=$U$27,T41,U41),)</f>
        <v>0</v>
      </c>
      <c r="F41" s="663"/>
      <c r="G41" s="663"/>
      <c r="H41" s="663"/>
      <c r="I41" s="663"/>
      <c r="J41" s="663"/>
      <c r="K41" s="663"/>
      <c r="L41" s="663"/>
      <c r="M41" s="664"/>
      <c r="N41" s="789" t="s">
        <v>297</v>
      </c>
      <c r="O41" s="790"/>
      <c r="P41" s="791"/>
      <c r="Q41" s="28"/>
      <c r="R41" s="31">
        <f>S31</f>
        <v>0</v>
      </c>
      <c r="S41" s="273"/>
      <c r="T41" s="252" t="s">
        <v>419</v>
      </c>
      <c r="U41" s="251" t="s">
        <v>429</v>
      </c>
      <c r="V41" s="457" t="s">
        <v>348</v>
      </c>
      <c r="W41" s="457" t="s">
        <v>349</v>
      </c>
      <c r="X41" s="59"/>
      <c r="Y41" s="59"/>
      <c r="Z41" s="59"/>
      <c r="AA41" s="59"/>
    </row>
    <row r="42" spans="1:27" s="30" customFormat="1" ht="18" customHeight="1" x14ac:dyDescent="0.4">
      <c r="A42" s="29"/>
      <c r="B42" s="28"/>
      <c r="C42" s="388"/>
      <c r="D42" s="633"/>
      <c r="E42" s="662" t="str">
        <f>D138&amp;"　"&amp;IF($E$27=$U$27,T42,U42)</f>
        <v>障害者雇用の有無　※6</v>
      </c>
      <c r="F42" s="663"/>
      <c r="G42" s="663"/>
      <c r="H42" s="663"/>
      <c r="I42" s="663"/>
      <c r="J42" s="663"/>
      <c r="K42" s="663"/>
      <c r="L42" s="663"/>
      <c r="M42" s="664"/>
      <c r="N42" s="706"/>
      <c r="O42" s="707"/>
      <c r="P42" s="708"/>
      <c r="Q42" s="28"/>
      <c r="R42" s="29"/>
      <c r="S42" s="273"/>
      <c r="T42" s="455" t="str">
        <f>"※"&amp;IF(OR($E$14=$U$14,$E$14=$V$14,$E$14=$AA$14),6,2)</f>
        <v>※6</v>
      </c>
      <c r="U42" s="453" t="str">
        <f>"※"&amp;IF(OR($E$14=$U$14,$E$14=$V$14,$E$14=$AA$14),8,4)</f>
        <v>※8</v>
      </c>
      <c r="V42" s="458" t="s">
        <v>351</v>
      </c>
      <c r="W42" s="458" t="s">
        <v>350</v>
      </c>
      <c r="X42" s="59"/>
      <c r="Y42" s="59"/>
      <c r="Z42" s="59"/>
      <c r="AA42" s="59"/>
    </row>
    <row r="43" spans="1:27" s="30" customFormat="1" ht="18" customHeight="1" x14ac:dyDescent="0.4">
      <c r="A43" s="29"/>
      <c r="B43" s="28"/>
      <c r="C43" s="388"/>
      <c r="D43" s="633"/>
      <c r="E43" s="662" t="str">
        <f>D139&amp;"　"&amp;IF($E$27=$U$27,T43,U43)</f>
        <v>更生保護における就労支援　※7</v>
      </c>
      <c r="F43" s="663"/>
      <c r="G43" s="663"/>
      <c r="H43" s="663"/>
      <c r="I43" s="663"/>
      <c r="J43" s="663"/>
      <c r="K43" s="663"/>
      <c r="L43" s="663"/>
      <c r="M43" s="664"/>
      <c r="N43" s="651"/>
      <c r="O43" s="651"/>
      <c r="P43" s="652"/>
      <c r="Q43" s="28"/>
      <c r="R43" s="29"/>
      <c r="S43" s="273"/>
      <c r="T43" s="455" t="str">
        <f>"※"&amp;IF(OR($E$14=$U$14,$E$14=$V$14,$E$14=$AA$14),7,3)</f>
        <v>※7</v>
      </c>
      <c r="U43" s="453" t="str">
        <f>"※"&amp;IF(OR($E$14=$U$14,$E$14=$V$14,$E$14=$AA$14),9,5)</f>
        <v>※9</v>
      </c>
      <c r="V43" s="458" t="s">
        <v>352</v>
      </c>
      <c r="W43" s="458" t="s">
        <v>351</v>
      </c>
      <c r="X43" s="59"/>
      <c r="Y43" s="59"/>
      <c r="Z43" s="59"/>
      <c r="AA43" s="59"/>
    </row>
    <row r="44" spans="1:27" s="30" customFormat="1" ht="18" customHeight="1" x14ac:dyDescent="0.4">
      <c r="A44" s="29"/>
      <c r="B44" s="28"/>
      <c r="C44" s="388"/>
      <c r="D44" s="633"/>
      <c r="E44" s="662" t="str">
        <f>D140&amp;"　"&amp;IF($E$27=$U$27,T44,U44)</f>
        <v>環境配慮の取組　※8</v>
      </c>
      <c r="F44" s="663"/>
      <c r="G44" s="663"/>
      <c r="H44" s="663"/>
      <c r="I44" s="663"/>
      <c r="J44" s="663"/>
      <c r="K44" s="663"/>
      <c r="L44" s="663"/>
      <c r="M44" s="664"/>
      <c r="N44" s="651"/>
      <c r="O44" s="651"/>
      <c r="P44" s="652"/>
      <c r="Q44" s="28"/>
      <c r="R44" s="29"/>
      <c r="S44" s="273"/>
      <c r="T44" s="455" t="str">
        <f>"※"&amp;IF(OR($E$14=$U$14,$E$14=$V$14,$E$14=$AA$14),8,4)</f>
        <v>※8</v>
      </c>
      <c r="U44" s="453" t="str">
        <f>"※"&amp;IF(OR($E$14=$U$14,$E$14=$V$14,$E$14=$AA$14),10,6)</f>
        <v>※10</v>
      </c>
      <c r="V44" s="458" t="s">
        <v>353</v>
      </c>
      <c r="W44" s="458" t="s">
        <v>352</v>
      </c>
      <c r="X44" s="59"/>
      <c r="Y44" s="59"/>
      <c r="Z44" s="59"/>
      <c r="AA44" s="59"/>
    </row>
    <row r="45" spans="1:27" s="30" customFormat="1" ht="18" customHeight="1" x14ac:dyDescent="0.4">
      <c r="A45" s="29"/>
      <c r="B45" s="28"/>
      <c r="C45" s="388"/>
      <c r="D45" s="633"/>
      <c r="E45" s="662" t="str">
        <f>D141&amp;"　"&amp;IF($E$27=$U$27,T45,U45)</f>
        <v>入札参加資格停止措置　※9</v>
      </c>
      <c r="F45" s="663"/>
      <c r="G45" s="663"/>
      <c r="H45" s="663"/>
      <c r="I45" s="663"/>
      <c r="J45" s="663"/>
      <c r="K45" s="663"/>
      <c r="L45" s="663"/>
      <c r="M45" s="664"/>
      <c r="N45" s="651"/>
      <c r="O45" s="651"/>
      <c r="P45" s="652"/>
      <c r="Q45" s="28"/>
      <c r="R45" s="29"/>
      <c r="S45" s="273"/>
      <c r="T45" s="455" t="str">
        <f>"※"&amp;IF(OR($E$14=$U$14,$E$14=$V$14,$E$14=$AA$14),9,5)</f>
        <v>※9</v>
      </c>
      <c r="U45" s="453" t="str">
        <f>"※"&amp;IF(OR($E$14=$U$14,$E$14=$V$14,$E$14=$AA$14),11,7)</f>
        <v>※11</v>
      </c>
      <c r="V45" s="458" t="s">
        <v>432</v>
      </c>
      <c r="W45" s="458" t="s">
        <v>353</v>
      </c>
      <c r="X45" s="59"/>
      <c r="Y45" s="59"/>
      <c r="Z45" s="59"/>
      <c r="AA45" s="59"/>
    </row>
    <row r="46" spans="1:27" s="30" customFormat="1" ht="18" customHeight="1" thickBot="1" x14ac:dyDescent="0.45">
      <c r="A46" s="29"/>
      <c r="B46" s="28"/>
      <c r="C46" s="388"/>
      <c r="D46" s="633"/>
      <c r="E46" s="662"/>
      <c r="F46" s="663"/>
      <c r="G46" s="663"/>
      <c r="H46" s="663"/>
      <c r="I46" s="663"/>
      <c r="J46" s="663"/>
      <c r="K46" s="663"/>
      <c r="L46" s="663"/>
      <c r="M46" s="664"/>
      <c r="N46" s="651"/>
      <c r="O46" s="651"/>
      <c r="P46" s="652"/>
      <c r="Q46" s="28"/>
      <c r="R46" s="29"/>
      <c r="S46" s="273"/>
      <c r="T46" s="455" t="str">
        <f>"※"&amp;IF(OR($E$14=$U$14,$E$14=$V$14,$E$14=$AA$14),10,6)</f>
        <v>※10</v>
      </c>
      <c r="U46" s="453" t="str">
        <f>"※"&amp;IF(OR($E$14=$U$14,$E$14=$V$14,$E$14=$AA$14),12,8)</f>
        <v>※12</v>
      </c>
      <c r="V46" s="458" t="s">
        <v>433</v>
      </c>
      <c r="W46" s="458" t="s">
        <v>432</v>
      </c>
      <c r="X46" s="59"/>
      <c r="Y46" s="59"/>
      <c r="Z46" s="59"/>
      <c r="AA46" s="59"/>
    </row>
    <row r="47" spans="1:27" s="30" customFormat="1" ht="18" customHeight="1" thickBot="1" x14ac:dyDescent="0.45">
      <c r="A47" s="29"/>
      <c r="B47" s="28"/>
      <c r="C47" s="409">
        <v>21</v>
      </c>
      <c r="D47" s="803" t="s">
        <v>170</v>
      </c>
      <c r="E47" s="804"/>
      <c r="F47" s="804"/>
      <c r="G47" s="804"/>
      <c r="H47" s="804"/>
      <c r="I47" s="804"/>
      <c r="J47" s="804"/>
      <c r="K47" s="804"/>
      <c r="L47" s="804"/>
      <c r="M47" s="804"/>
      <c r="N47" s="804"/>
      <c r="O47" s="804"/>
      <c r="P47" s="805"/>
      <c r="Q47" s="28"/>
      <c r="R47" s="29"/>
      <c r="S47" s="422"/>
      <c r="T47" s="534"/>
      <c r="U47" s="535"/>
      <c r="V47" s="533"/>
      <c r="W47" s="446"/>
      <c r="X47" s="446"/>
      <c r="Y47" s="446"/>
      <c r="Z47" s="446"/>
      <c r="AA47" s="446"/>
    </row>
    <row r="48" spans="1:27" s="30" customFormat="1" ht="18" customHeight="1" thickTop="1" x14ac:dyDescent="0.4">
      <c r="A48" s="29"/>
      <c r="B48" s="28"/>
      <c r="C48" s="530">
        <f>C31</f>
        <v>0</v>
      </c>
      <c r="D48" s="632" t="s">
        <v>318</v>
      </c>
      <c r="E48" s="662">
        <f>IF($E$27=$V$27,D205,)</f>
        <v>0</v>
      </c>
      <c r="F48" s="663"/>
      <c r="G48" s="663"/>
      <c r="H48" s="663"/>
      <c r="I48" s="663"/>
      <c r="J48" s="663"/>
      <c r="K48" s="663"/>
      <c r="L48" s="663"/>
      <c r="M48" s="664"/>
      <c r="N48" s="640" t="s">
        <v>123</v>
      </c>
      <c r="O48" s="641"/>
      <c r="P48" s="642"/>
      <c r="Q48" s="28"/>
      <c r="R48" s="29"/>
      <c r="S48" s="253"/>
      <c r="T48" s="425" t="s">
        <v>331</v>
      </c>
      <c r="U48" s="426"/>
      <c r="V48" s="427"/>
      <c r="W48" s="253"/>
      <c r="X48" s="253"/>
      <c r="Y48" s="253"/>
      <c r="Z48" s="253"/>
      <c r="AA48" s="253"/>
    </row>
    <row r="49" spans="1:27" s="30" customFormat="1" ht="18" customHeight="1" x14ac:dyDescent="0.4">
      <c r="A49" s="29"/>
      <c r="B49" s="28"/>
      <c r="C49" s="530"/>
      <c r="D49" s="633"/>
      <c r="E49" s="662">
        <f>IF($E$27=$V$27,D206,)</f>
        <v>0</v>
      </c>
      <c r="F49" s="663"/>
      <c r="G49" s="663"/>
      <c r="H49" s="663"/>
      <c r="I49" s="663"/>
      <c r="J49" s="663"/>
      <c r="K49" s="663"/>
      <c r="L49" s="663"/>
      <c r="M49" s="664"/>
      <c r="N49" s="643"/>
      <c r="O49" s="644"/>
      <c r="P49" s="645"/>
      <c r="Q49" s="28"/>
      <c r="R49" s="29"/>
      <c r="S49" s="253"/>
      <c r="T49" s="428" t="s">
        <v>332</v>
      </c>
      <c r="U49" s="423"/>
      <c r="V49" s="429"/>
      <c r="W49" s="253"/>
      <c r="X49" s="253"/>
      <c r="Y49" s="253"/>
      <c r="Z49" s="253"/>
      <c r="AA49" s="253"/>
    </row>
    <row r="50" spans="1:27" s="30" customFormat="1" ht="18" customHeight="1" x14ac:dyDescent="0.4">
      <c r="A50" s="29"/>
      <c r="B50" s="28"/>
      <c r="C50" s="530"/>
      <c r="D50" s="633"/>
      <c r="E50" s="662">
        <f>IF($E$27=$V$27,D207,)</f>
        <v>0</v>
      </c>
      <c r="F50" s="663"/>
      <c r="G50" s="663"/>
      <c r="H50" s="663"/>
      <c r="I50" s="663"/>
      <c r="J50" s="663"/>
      <c r="K50" s="663"/>
      <c r="L50" s="663"/>
      <c r="M50" s="664"/>
      <c r="N50" s="646"/>
      <c r="O50" s="647"/>
      <c r="P50" s="648"/>
      <c r="Q50" s="28"/>
      <c r="R50" s="29"/>
      <c r="S50" s="253"/>
      <c r="T50" s="428" t="s">
        <v>333</v>
      </c>
      <c r="U50" s="423"/>
      <c r="V50" s="429"/>
      <c r="W50" s="253"/>
      <c r="X50" s="253"/>
      <c r="Y50" s="253"/>
      <c r="Z50" s="253"/>
      <c r="AA50" s="253"/>
    </row>
    <row r="51" spans="1:27" s="30" customFormat="1" ht="18" customHeight="1" x14ac:dyDescent="0.4">
      <c r="A51" s="29"/>
      <c r="B51" s="28"/>
      <c r="C51" s="530"/>
      <c r="D51" s="633"/>
      <c r="E51" s="662" t="str">
        <f>D208</f>
        <v>前年度(令和３年度）までに登録済又は協定締結済であれば加点し、前年度（令和３年度）に活動実績のある場合はさらに加点する。</v>
      </c>
      <c r="F51" s="663"/>
      <c r="G51" s="663"/>
      <c r="H51" s="663"/>
      <c r="I51" s="663"/>
      <c r="J51" s="663"/>
      <c r="K51" s="663"/>
      <c r="L51" s="663"/>
      <c r="M51" s="664"/>
      <c r="N51" s="651"/>
      <c r="O51" s="651"/>
      <c r="P51" s="652"/>
      <c r="Q51" s="28"/>
      <c r="R51" s="29"/>
      <c r="S51" s="253"/>
      <c r="T51" s="428" t="s">
        <v>329</v>
      </c>
      <c r="U51" s="423"/>
      <c r="V51" s="429"/>
      <c r="W51" s="253"/>
      <c r="X51" s="253"/>
      <c r="Y51" s="253"/>
      <c r="Z51" s="253"/>
      <c r="AA51" s="253"/>
    </row>
    <row r="52" spans="1:27" s="30" customFormat="1" ht="18" customHeight="1" x14ac:dyDescent="0.4">
      <c r="A52" s="29"/>
      <c r="B52" s="28"/>
      <c r="C52" s="530"/>
      <c r="D52" s="633"/>
      <c r="E52" s="662" t="str">
        <f>D209</f>
        <v>災害に関する協力事業者の登録は、安城市災害緊急協力業者（工事）とする。</v>
      </c>
      <c r="F52" s="799"/>
      <c r="G52" s="799"/>
      <c r="H52" s="799"/>
      <c r="I52" s="799"/>
      <c r="J52" s="799"/>
      <c r="K52" s="799"/>
      <c r="L52" s="799"/>
      <c r="M52" s="800"/>
      <c r="N52" s="706"/>
      <c r="O52" s="801"/>
      <c r="P52" s="802"/>
      <c r="Q52" s="28"/>
      <c r="R52" s="29"/>
      <c r="S52" s="253"/>
      <c r="T52" s="428" t="s">
        <v>334</v>
      </c>
      <c r="U52" s="423"/>
      <c r="V52" s="429"/>
      <c r="W52" s="253"/>
      <c r="X52" s="253"/>
      <c r="Y52" s="253"/>
      <c r="Z52" s="253"/>
      <c r="AA52" s="253"/>
    </row>
    <row r="53" spans="1:27" s="30" customFormat="1" ht="18" customHeight="1" x14ac:dyDescent="0.4">
      <c r="A53" s="29"/>
      <c r="B53" s="28"/>
      <c r="C53" s="530"/>
      <c r="D53" s="633"/>
      <c r="E53" s="662" t="str">
        <f>D210</f>
        <v>協定締結は、「災害時における協力に関する協定書（建設協力会）」、「災害時における復旧工事の協力に関する協定」および「災害時における応急対策の協力に関する協定書」とする。</v>
      </c>
      <c r="F53" s="799"/>
      <c r="G53" s="799"/>
      <c r="H53" s="799"/>
      <c r="I53" s="799"/>
      <c r="J53" s="799"/>
      <c r="K53" s="799"/>
      <c r="L53" s="799"/>
      <c r="M53" s="800"/>
      <c r="N53" s="706"/>
      <c r="O53" s="801"/>
      <c r="P53" s="802"/>
      <c r="Q53" s="28"/>
      <c r="R53" s="29"/>
      <c r="S53" s="253"/>
      <c r="T53" s="428" t="s">
        <v>330</v>
      </c>
      <c r="U53" s="423"/>
      <c r="V53" s="429"/>
      <c r="W53" s="253"/>
      <c r="X53" s="253"/>
      <c r="Y53" s="253"/>
      <c r="Z53" s="253"/>
      <c r="AA53" s="253"/>
    </row>
    <row r="54" spans="1:27" s="30" customFormat="1" ht="18" customHeight="1" x14ac:dyDescent="0.4">
      <c r="A54" s="29"/>
      <c r="B54" s="28"/>
      <c r="C54" s="530"/>
      <c r="D54" s="633"/>
      <c r="E54" s="662" t="str">
        <f>D211</f>
        <v>活動実績は、協定等に基づき市が依頼した災害出動及び市の主催する防災訓練（総合防災訓練、応急給水訓練）への協力とする。</v>
      </c>
      <c r="F54" s="799"/>
      <c r="G54" s="799"/>
      <c r="H54" s="799"/>
      <c r="I54" s="799"/>
      <c r="J54" s="799"/>
      <c r="K54" s="799"/>
      <c r="L54" s="799"/>
      <c r="M54" s="800"/>
      <c r="N54" s="706"/>
      <c r="O54" s="801"/>
      <c r="P54" s="802"/>
      <c r="Q54" s="28"/>
      <c r="R54" s="29"/>
      <c r="S54" s="253"/>
      <c r="T54" s="428" t="s">
        <v>335</v>
      </c>
      <c r="U54" s="423"/>
      <c r="V54" s="429"/>
      <c r="W54" s="253"/>
      <c r="X54" s="253"/>
      <c r="Y54" s="253"/>
      <c r="Z54" s="253"/>
      <c r="AA54" s="253"/>
    </row>
    <row r="55" spans="1:27" s="30" customFormat="1" ht="18" customHeight="1" x14ac:dyDescent="0.4">
      <c r="A55" s="29"/>
      <c r="B55" s="28"/>
      <c r="C55" s="530"/>
      <c r="D55" s="633"/>
      <c r="E55" s="730" t="str">
        <f>D223</f>
        <v>自社保有又はリースを対象とし、経営事項審査における対象建設機械と同じとする。</v>
      </c>
      <c r="F55" s="731"/>
      <c r="G55" s="731"/>
      <c r="H55" s="731"/>
      <c r="I55" s="731"/>
      <c r="J55" s="731"/>
      <c r="K55" s="731"/>
      <c r="L55" s="731"/>
      <c r="M55" s="732"/>
      <c r="N55" s="637"/>
      <c r="O55" s="638"/>
      <c r="P55" s="639"/>
      <c r="Q55" s="28"/>
      <c r="R55" s="29"/>
      <c r="S55" s="253"/>
      <c r="T55" s="428" t="s">
        <v>336</v>
      </c>
      <c r="U55" s="423"/>
      <c r="V55" s="429"/>
      <c r="W55" s="253"/>
      <c r="X55" s="253"/>
      <c r="Y55" s="253"/>
      <c r="Z55" s="253"/>
      <c r="AA55" s="253"/>
    </row>
    <row r="56" spans="1:27" s="30" customFormat="1" ht="18" customHeight="1" thickBot="1" x14ac:dyDescent="0.45">
      <c r="A56" s="29"/>
      <c r="B56" s="28"/>
      <c r="C56" s="530"/>
      <c r="D56" s="633"/>
      <c r="E56" s="662" t="str">
        <f>IF(OR($E$14=$U$14,$E$14=$AA$14),D212,)</f>
        <v>安城市の発注する風水害、雪氷対策等の業務委託について、当該年度の受託ありの場合、加点する。</v>
      </c>
      <c r="F56" s="663"/>
      <c r="G56" s="663"/>
      <c r="H56" s="663"/>
      <c r="I56" s="663"/>
      <c r="J56" s="663"/>
      <c r="K56" s="663"/>
      <c r="L56" s="663"/>
      <c r="M56" s="664"/>
      <c r="N56" s="649" t="s">
        <v>430</v>
      </c>
      <c r="O56" s="649"/>
      <c r="P56" s="650"/>
      <c r="Q56" s="28"/>
      <c r="R56" s="29"/>
      <c r="S56" s="253"/>
      <c r="T56" s="430" t="s">
        <v>337</v>
      </c>
      <c r="U56" s="431"/>
      <c r="V56" s="432"/>
      <c r="W56" s="253"/>
      <c r="X56" s="253"/>
      <c r="Y56" s="253"/>
      <c r="Z56" s="253"/>
      <c r="AA56" s="253"/>
    </row>
    <row r="57" spans="1:27" s="30" customFormat="1" ht="18" customHeight="1" thickTop="1" x14ac:dyDescent="0.4">
      <c r="A57" s="29"/>
      <c r="B57" s="28"/>
      <c r="C57" s="530"/>
      <c r="D57" s="633"/>
      <c r="E57" s="662" t="str">
        <f>IF(OR($E$14=$U$14,$E$14=$AA$14),D213,)</f>
        <v>愛知県被災建築物応急危険度判定士の登録者を正規社員としての雇用に応じて加点する。</v>
      </c>
      <c r="F57" s="663"/>
      <c r="G57" s="663"/>
      <c r="H57" s="663"/>
      <c r="I57" s="663"/>
      <c r="J57" s="663"/>
      <c r="K57" s="663"/>
      <c r="L57" s="663"/>
      <c r="M57" s="664"/>
      <c r="N57" s="649" t="s">
        <v>124</v>
      </c>
      <c r="O57" s="649"/>
      <c r="P57" s="650"/>
      <c r="Q57" s="28"/>
      <c r="R57" s="29"/>
      <c r="S57" s="253"/>
      <c r="T57" s="537"/>
      <c r="U57" s="426"/>
      <c r="V57" s="538"/>
      <c r="W57" s="253"/>
      <c r="X57" s="253"/>
      <c r="Y57" s="253"/>
      <c r="Z57" s="253"/>
      <c r="AA57" s="253"/>
    </row>
    <row r="58" spans="1:27" s="30" customFormat="1" ht="18" customHeight="1" x14ac:dyDescent="0.4">
      <c r="A58" s="29"/>
      <c r="B58" s="28"/>
      <c r="C58" s="530"/>
      <c r="D58" s="633"/>
      <c r="E58" s="662" t="str">
        <f>IF(OR($E$14=$U$14,$E$14=$AA$14),D214,)</f>
        <v>前年度（令和３年度）の水道施設緊急修繕協定締結ありの場合、加点する。</v>
      </c>
      <c r="F58" s="663"/>
      <c r="G58" s="663"/>
      <c r="H58" s="663"/>
      <c r="I58" s="663"/>
      <c r="J58" s="663"/>
      <c r="K58" s="663"/>
      <c r="L58" s="663"/>
      <c r="M58" s="664"/>
      <c r="N58" s="806" t="s">
        <v>431</v>
      </c>
      <c r="O58" s="807"/>
      <c r="P58" s="808"/>
      <c r="Q58" s="28"/>
      <c r="R58" s="29"/>
      <c r="S58" s="253"/>
      <c r="T58" s="539"/>
      <c r="U58" s="423"/>
      <c r="V58" s="253"/>
      <c r="W58" s="253"/>
      <c r="X58" s="253"/>
      <c r="Y58" s="253"/>
      <c r="Z58" s="253"/>
      <c r="AA58" s="253"/>
    </row>
    <row r="59" spans="1:27" s="30" customFormat="1" ht="18" customHeight="1" x14ac:dyDescent="0.4">
      <c r="A59" s="29"/>
      <c r="B59" s="28"/>
      <c r="C59" s="530"/>
      <c r="D59" s="633"/>
      <c r="E59" s="662" t="str">
        <f>IF(OR($E$14=$U$14,$E$14=$AA$14),D215,)</f>
        <v>前年度（令和３年度）に協定に基づく依頼を５割以上実施した場合にはさらに加点する。</v>
      </c>
      <c r="F59" s="663"/>
      <c r="G59" s="663"/>
      <c r="H59" s="663"/>
      <c r="I59" s="663"/>
      <c r="J59" s="663"/>
      <c r="K59" s="663"/>
      <c r="L59" s="663"/>
      <c r="M59" s="664"/>
      <c r="N59" s="809"/>
      <c r="O59" s="810"/>
      <c r="P59" s="811"/>
      <c r="Q59" s="28"/>
      <c r="R59" s="29"/>
      <c r="S59" s="253"/>
      <c r="T59" s="539"/>
      <c r="U59" s="423"/>
      <c r="V59" s="253"/>
      <c r="W59" s="253"/>
      <c r="X59" s="253"/>
      <c r="Y59" s="253"/>
      <c r="Z59" s="253"/>
      <c r="AA59" s="253"/>
    </row>
    <row r="60" spans="1:27" s="30" customFormat="1" ht="18" customHeight="1" x14ac:dyDescent="0.4">
      <c r="A60" s="29"/>
      <c r="B60" s="28"/>
      <c r="C60" s="530"/>
      <c r="D60" s="633"/>
      <c r="E60" s="662" t="str">
        <f t="shared" ref="E60:E65" si="2">D216</f>
        <v>法定雇用率とは、障害者の雇用の促進等に関する法律（昭和35年7月25日法律第123号。以下「雇用促進法」という。）第43条第2項に規定する「障害者雇用率」で前年度6月1日現在のものをさす。</v>
      </c>
      <c r="F60" s="663"/>
      <c r="G60" s="663"/>
      <c r="H60" s="663"/>
      <c r="I60" s="663"/>
      <c r="J60" s="663"/>
      <c r="K60" s="663"/>
      <c r="L60" s="663"/>
      <c r="M60" s="664"/>
      <c r="N60" s="651"/>
      <c r="O60" s="651"/>
      <c r="P60" s="652"/>
      <c r="Q60" s="28"/>
      <c r="R60" s="29"/>
      <c r="S60" s="253"/>
      <c r="T60" s="539"/>
      <c r="U60" s="423"/>
      <c r="V60" s="253"/>
      <c r="W60" s="253"/>
      <c r="X60" s="253"/>
      <c r="Y60" s="253"/>
      <c r="Z60" s="253"/>
      <c r="AA60" s="253"/>
    </row>
    <row r="61" spans="1:27" s="30" customFormat="1" ht="18" customHeight="1" x14ac:dyDescent="0.4">
      <c r="A61" s="29"/>
      <c r="B61" s="28"/>
      <c r="C61" s="530"/>
      <c r="D61" s="633"/>
      <c r="E61" s="662" t="str">
        <f t="shared" si="2"/>
        <v>雇用促進法で雇用を免除されている事業者については、実際に1人以上雇用していれば、加点する。</v>
      </c>
      <c r="F61" s="663"/>
      <c r="G61" s="663"/>
      <c r="H61" s="663"/>
      <c r="I61" s="663"/>
      <c r="J61" s="663"/>
      <c r="K61" s="663"/>
      <c r="L61" s="663"/>
      <c r="M61" s="664"/>
      <c r="N61" s="651"/>
      <c r="O61" s="651"/>
      <c r="P61" s="652"/>
      <c r="Q61" s="28"/>
      <c r="R61" s="29"/>
      <c r="S61" s="253"/>
      <c r="T61" s="539"/>
      <c r="U61" s="423"/>
      <c r="V61" s="253"/>
      <c r="W61" s="253"/>
      <c r="X61" s="253"/>
      <c r="Y61" s="253"/>
      <c r="Z61" s="253"/>
      <c r="AA61" s="253"/>
    </row>
    <row r="62" spans="1:27" s="30" customFormat="1" ht="18" customHeight="1" x14ac:dyDescent="0.4">
      <c r="A62" s="29"/>
      <c r="B62" s="28"/>
      <c r="C62" s="530"/>
      <c r="D62" s="633"/>
      <c r="E62" s="730" t="str">
        <f t="shared" si="2"/>
        <v>本支店が安城市に所在する事業者で、加算点申告表を提出する日の前日時点で名古屋保護観察所に協力雇用主として登録している場合に加点する。</v>
      </c>
      <c r="F62" s="731"/>
      <c r="G62" s="731"/>
      <c r="H62" s="731"/>
      <c r="I62" s="731"/>
      <c r="J62" s="731"/>
      <c r="K62" s="731"/>
      <c r="L62" s="731"/>
      <c r="M62" s="732"/>
      <c r="N62" s="653"/>
      <c r="O62" s="653"/>
      <c r="P62" s="654"/>
      <c r="Q62" s="28"/>
      <c r="R62" s="29"/>
      <c r="S62" s="253"/>
      <c r="T62" s="539"/>
      <c r="U62" s="423"/>
      <c r="V62" s="253"/>
      <c r="W62" s="253"/>
      <c r="X62" s="253"/>
      <c r="Y62" s="253"/>
      <c r="Z62" s="253"/>
      <c r="AA62" s="253"/>
    </row>
    <row r="63" spans="1:27" s="30" customFormat="1" ht="30.6" customHeight="1" x14ac:dyDescent="0.4">
      <c r="A63" s="29"/>
      <c r="B63" s="28"/>
      <c r="C63" s="530"/>
      <c r="D63" s="633"/>
      <c r="E63" s="843"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844"/>
      <c r="G63" s="844"/>
      <c r="H63" s="844"/>
      <c r="I63" s="844"/>
      <c r="J63" s="844"/>
      <c r="K63" s="844"/>
      <c r="L63" s="844"/>
      <c r="M63" s="845"/>
      <c r="N63" s="655"/>
      <c r="O63" s="655"/>
      <c r="P63" s="656"/>
      <c r="Q63" s="28"/>
      <c r="R63" s="29"/>
      <c r="S63" s="253"/>
      <c r="T63" s="539"/>
      <c r="U63" s="423"/>
      <c r="V63" s="253"/>
      <c r="W63" s="253"/>
      <c r="X63" s="253"/>
      <c r="Y63" s="253"/>
      <c r="Z63" s="253"/>
      <c r="AA63" s="253"/>
    </row>
    <row r="64" spans="1:27" s="30" customFormat="1" ht="18" customHeight="1" x14ac:dyDescent="0.4">
      <c r="A64" s="29"/>
      <c r="B64" s="28"/>
      <c r="C64" s="530"/>
      <c r="D64" s="633"/>
      <c r="E64" s="730" t="str">
        <f t="shared" si="2"/>
        <v>エコアクション２１又はＩＳＯ１４００１の取得があれば、加点する。</v>
      </c>
      <c r="F64" s="731"/>
      <c r="G64" s="731"/>
      <c r="H64" s="731"/>
      <c r="I64" s="731"/>
      <c r="J64" s="731"/>
      <c r="K64" s="731"/>
      <c r="L64" s="731"/>
      <c r="M64" s="732"/>
      <c r="N64" s="653"/>
      <c r="O64" s="653"/>
      <c r="P64" s="654"/>
      <c r="Q64" s="28"/>
      <c r="R64" s="29"/>
      <c r="S64" s="253"/>
      <c r="T64" s="424"/>
      <c r="U64" s="423"/>
      <c r="V64" s="253"/>
      <c r="W64" s="253"/>
      <c r="X64" s="253"/>
      <c r="Y64" s="253"/>
      <c r="Z64" s="253"/>
      <c r="AA64" s="253"/>
    </row>
    <row r="65" spans="1:28" s="30" customFormat="1" ht="18" customHeight="1" x14ac:dyDescent="0.4">
      <c r="A65" s="29"/>
      <c r="B65" s="28"/>
      <c r="C65" s="530"/>
      <c r="D65" s="633"/>
      <c r="E65" s="843" t="str">
        <f t="shared" si="2"/>
        <v>契約先となる本支店が認証されていること。</v>
      </c>
      <c r="F65" s="844"/>
      <c r="G65" s="844"/>
      <c r="H65" s="844"/>
      <c r="I65" s="844"/>
      <c r="J65" s="844"/>
      <c r="K65" s="844"/>
      <c r="L65" s="844"/>
      <c r="M65" s="845"/>
      <c r="N65" s="655"/>
      <c r="O65" s="655"/>
      <c r="P65" s="656"/>
      <c r="Q65" s="28"/>
      <c r="R65" s="29"/>
      <c r="S65" s="253"/>
      <c r="T65" s="424"/>
      <c r="U65" s="423"/>
      <c r="V65" s="253"/>
      <c r="W65" s="253"/>
      <c r="X65" s="253"/>
      <c r="Y65" s="253"/>
      <c r="Z65" s="253"/>
      <c r="AA65" s="253"/>
    </row>
    <row r="66" spans="1:28" s="30" customFormat="1" ht="18" customHeight="1" x14ac:dyDescent="0.4">
      <c r="A66" s="29"/>
      <c r="B66" s="28"/>
      <c r="C66" s="530"/>
      <c r="D66" s="633"/>
      <c r="E66" s="662" t="str">
        <f>D222</f>
        <v>平成31年4月1日から加算点申告表を提出する日の前日までに、安城市工事請負契約等に係る入札参加資格（一般・指名）停止要綱による停止措置のある場合は減点する。</v>
      </c>
      <c r="F66" s="663"/>
      <c r="G66" s="663"/>
      <c r="H66" s="663"/>
      <c r="I66" s="663"/>
      <c r="J66" s="663"/>
      <c r="K66" s="663"/>
      <c r="L66" s="663"/>
      <c r="M66" s="664"/>
      <c r="N66" s="651"/>
      <c r="O66" s="651"/>
      <c r="P66" s="652"/>
      <c r="Q66" s="28"/>
      <c r="R66" s="29"/>
      <c r="S66" s="253"/>
      <c r="T66" s="424"/>
      <c r="U66" s="423"/>
      <c r="V66" s="253"/>
      <c r="W66" s="253"/>
      <c r="X66" s="253"/>
      <c r="Y66" s="253"/>
      <c r="Z66" s="253"/>
      <c r="AA66" s="253"/>
    </row>
    <row r="67" spans="1:28" s="30" customFormat="1" ht="18" customHeight="1" thickBot="1" x14ac:dyDescent="0.45">
      <c r="A67" s="29"/>
      <c r="B67" s="28"/>
      <c r="C67" s="530"/>
      <c r="D67" s="633"/>
      <c r="E67" s="727"/>
      <c r="F67" s="728"/>
      <c r="G67" s="728"/>
      <c r="H67" s="728"/>
      <c r="I67" s="728"/>
      <c r="J67" s="728"/>
      <c r="K67" s="728"/>
      <c r="L67" s="728"/>
      <c r="M67" s="729"/>
      <c r="N67" s="265"/>
      <c r="O67" s="266"/>
      <c r="P67" s="267"/>
      <c r="Q67" s="28"/>
      <c r="R67" s="29"/>
      <c r="S67" s="253"/>
      <c r="T67" s="248"/>
      <c r="U67" s="248"/>
      <c r="V67" s="248"/>
      <c r="W67" s="248"/>
      <c r="X67" s="248"/>
      <c r="Y67" s="248"/>
      <c r="Z67" s="248"/>
      <c r="AA67" s="248"/>
    </row>
    <row r="68" spans="1:28" s="30" customFormat="1" ht="18" customHeight="1" x14ac:dyDescent="0.4">
      <c r="A68" s="29"/>
      <c r="B68" s="28"/>
      <c r="C68" s="530"/>
      <c r="D68" s="812"/>
      <c r="E68" s="727"/>
      <c r="F68" s="728"/>
      <c r="G68" s="728"/>
      <c r="H68" s="728"/>
      <c r="I68" s="728"/>
      <c r="J68" s="728"/>
      <c r="K68" s="728"/>
      <c r="L68" s="728"/>
      <c r="M68" s="729"/>
      <c r="N68" s="623"/>
      <c r="O68" s="624"/>
      <c r="P68" s="625"/>
      <c r="Q68" s="28"/>
      <c r="R68" s="29"/>
      <c r="S68" s="419">
        <v>21</v>
      </c>
      <c r="T68" s="400" t="s">
        <v>313</v>
      </c>
      <c r="U68" s="401" t="s">
        <v>314</v>
      </c>
      <c r="V68" s="248"/>
      <c r="W68" s="248"/>
      <c r="X68" s="248"/>
      <c r="Y68" s="248"/>
      <c r="Z68" s="248"/>
      <c r="AA68" s="248"/>
    </row>
    <row r="69" spans="1:28" s="30" customFormat="1" ht="15" customHeight="1" x14ac:dyDescent="0.4">
      <c r="A69" s="29"/>
      <c r="B69" s="28"/>
      <c r="C69" s="530"/>
      <c r="D69" s="634" t="s">
        <v>121</v>
      </c>
      <c r="E69" s="840">
        <f>IF($E$14=$V$14,T69,IF($E$14=$AA$14,U69,))</f>
        <v>0</v>
      </c>
      <c r="F69" s="841"/>
      <c r="G69" s="841"/>
      <c r="H69" s="841"/>
      <c r="I69" s="841"/>
      <c r="J69" s="841"/>
      <c r="K69" s="841"/>
      <c r="L69" s="841"/>
      <c r="M69" s="842"/>
      <c r="N69" s="660" t="s">
        <v>321</v>
      </c>
      <c r="O69" s="660"/>
      <c r="P69" s="661"/>
      <c r="Q69" s="28"/>
      <c r="R69" s="29"/>
      <c r="S69" s="420" t="s">
        <v>323</v>
      </c>
      <c r="T69" s="254" t="s">
        <v>420</v>
      </c>
      <c r="U69" s="397" t="s">
        <v>452</v>
      </c>
      <c r="V69" s="248"/>
      <c r="W69" s="248"/>
      <c r="X69" s="248"/>
      <c r="Y69" s="248"/>
      <c r="Z69" s="248"/>
      <c r="AA69" s="248"/>
    </row>
    <row r="70" spans="1:28" s="30" customFormat="1" ht="15" customHeight="1" x14ac:dyDescent="0.15">
      <c r="A70" s="29"/>
      <c r="B70" s="28"/>
      <c r="C70" s="530"/>
      <c r="D70" s="635"/>
      <c r="E70" s="840">
        <f>IF($E$14=$V$14,T70,IF($E$14=$AA$14,U70,))</f>
        <v>0</v>
      </c>
      <c r="F70" s="841"/>
      <c r="G70" s="841"/>
      <c r="H70" s="841"/>
      <c r="I70" s="841"/>
      <c r="J70" s="841"/>
      <c r="K70" s="841"/>
      <c r="L70" s="841"/>
      <c r="M70" s="842"/>
      <c r="N70" s="720" t="s">
        <v>322</v>
      </c>
      <c r="O70" s="720"/>
      <c r="P70" s="721"/>
      <c r="Q70" s="28"/>
      <c r="R70" s="29"/>
      <c r="S70" s="420" t="s">
        <v>324</v>
      </c>
      <c r="T70" s="254" t="s">
        <v>421</v>
      </c>
      <c r="U70" s="397" t="s">
        <v>81</v>
      </c>
      <c r="V70" s="248"/>
      <c r="W70" s="248"/>
      <c r="X70" s="248"/>
      <c r="Y70" s="248"/>
      <c r="Z70" s="248"/>
      <c r="AA70" s="248"/>
      <c r="AB70" s="4"/>
    </row>
    <row r="71" spans="1:28" s="4" customFormat="1" ht="15" customHeight="1" thickBot="1" x14ac:dyDescent="0.2">
      <c r="A71" s="3"/>
      <c r="B71" s="6"/>
      <c r="C71" s="530"/>
      <c r="D71" s="635"/>
      <c r="E71" s="840">
        <f>IF($E$14=$V$14,T71,IF($E$14=$AA$14,U71,))</f>
        <v>0</v>
      </c>
      <c r="F71" s="841"/>
      <c r="G71" s="841"/>
      <c r="H71" s="841"/>
      <c r="I71" s="841"/>
      <c r="J71" s="841"/>
      <c r="K71" s="841"/>
      <c r="L71" s="841"/>
      <c r="M71" s="842"/>
      <c r="N71" s="722"/>
      <c r="O71" s="722"/>
      <c r="P71" s="723"/>
      <c r="Q71" s="6"/>
      <c r="R71" s="3"/>
      <c r="S71" s="421" t="s">
        <v>325</v>
      </c>
      <c r="T71" s="398" t="s">
        <v>82</v>
      </c>
      <c r="U71" s="399" t="s">
        <v>453</v>
      </c>
      <c r="V71" s="249"/>
      <c r="W71" s="249"/>
      <c r="X71" s="249"/>
      <c r="Y71" s="249"/>
      <c r="Z71" s="249"/>
      <c r="AA71" s="249"/>
    </row>
    <row r="72" spans="1:28" s="4" customFormat="1" ht="15" customHeight="1" x14ac:dyDescent="0.15">
      <c r="A72" s="3"/>
      <c r="B72" s="6"/>
      <c r="C72" s="530"/>
      <c r="D72" s="635"/>
      <c r="E72" s="727"/>
      <c r="F72" s="728"/>
      <c r="G72" s="728"/>
      <c r="H72" s="728"/>
      <c r="I72" s="728"/>
      <c r="J72" s="728"/>
      <c r="K72" s="728"/>
      <c r="L72" s="728"/>
      <c r="M72" s="729"/>
      <c r="N72" s="706"/>
      <c r="O72" s="707"/>
      <c r="P72" s="708"/>
      <c r="Q72" s="6"/>
      <c r="R72" s="3"/>
      <c r="S72" s="28"/>
      <c r="T72" s="249"/>
      <c r="U72" s="249"/>
      <c r="V72" s="249"/>
      <c r="W72" s="249"/>
      <c r="X72" s="249"/>
      <c r="Y72" s="249"/>
      <c r="Z72" s="249"/>
      <c r="AA72" s="249"/>
    </row>
    <row r="73" spans="1:28" s="4" customFormat="1" ht="15" customHeight="1" x14ac:dyDescent="0.15">
      <c r="A73" s="3"/>
      <c r="B73" s="6"/>
      <c r="C73" s="530"/>
      <c r="D73" s="635"/>
      <c r="E73" s="727"/>
      <c r="F73" s="728"/>
      <c r="G73" s="728"/>
      <c r="H73" s="728"/>
      <c r="I73" s="728"/>
      <c r="J73" s="728"/>
      <c r="K73" s="728"/>
      <c r="L73" s="728"/>
      <c r="M73" s="729"/>
      <c r="N73" s="706"/>
      <c r="O73" s="707"/>
      <c r="P73" s="708"/>
      <c r="Q73" s="6"/>
      <c r="R73" s="3"/>
      <c r="S73" s="28"/>
      <c r="T73" s="249"/>
      <c r="U73" s="249"/>
      <c r="V73" s="249"/>
      <c r="W73" s="249"/>
      <c r="X73" s="249"/>
      <c r="Y73" s="249"/>
      <c r="Z73" s="249"/>
      <c r="AA73" s="249"/>
    </row>
    <row r="74" spans="1:28" s="4" customFormat="1" ht="15" customHeight="1" thickBot="1" x14ac:dyDescent="0.2">
      <c r="A74" s="3"/>
      <c r="B74" s="6"/>
      <c r="C74" s="532"/>
      <c r="D74" s="636"/>
      <c r="E74" s="837"/>
      <c r="F74" s="838"/>
      <c r="G74" s="838"/>
      <c r="H74" s="838"/>
      <c r="I74" s="838"/>
      <c r="J74" s="838"/>
      <c r="K74" s="838"/>
      <c r="L74" s="838"/>
      <c r="M74" s="839"/>
      <c r="N74" s="657"/>
      <c r="O74" s="658"/>
      <c r="P74" s="659"/>
      <c r="Q74" s="6"/>
      <c r="R74" s="3"/>
      <c r="S74" s="28"/>
      <c r="T74" s="249"/>
      <c r="U74" s="249"/>
      <c r="V74" s="249"/>
      <c r="W74" s="249"/>
      <c r="X74" s="249"/>
      <c r="Y74" s="249"/>
      <c r="Z74" s="249"/>
      <c r="AA74" s="249"/>
    </row>
    <row r="75" spans="1:28" s="4" customFormat="1" x14ac:dyDescent="0.15">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7.25" hidden="1" x14ac:dyDescent="0.15">
      <c r="A76" s="3"/>
      <c r="B76" s="6"/>
      <c r="C76" s="22" t="s">
        <v>86</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4.25" hidden="1" thickBot="1" x14ac:dyDescent="0.2">
      <c r="A77" s="3"/>
      <c r="B77" s="6"/>
      <c r="C77" s="34" t="s">
        <v>87</v>
      </c>
      <c r="D77" s="204" t="s">
        <v>88</v>
      </c>
      <c r="E77" s="204"/>
      <c r="F77" s="204"/>
      <c r="G77" s="709" t="s">
        <v>89</v>
      </c>
      <c r="H77" s="710"/>
      <c r="I77" s="710"/>
      <c r="J77" s="710"/>
      <c r="K77" s="710"/>
      <c r="L77" s="710"/>
      <c r="M77" s="711"/>
      <c r="N77" s="724" t="s">
        <v>90</v>
      </c>
      <c r="O77" s="725"/>
      <c r="P77" s="726"/>
      <c r="Q77" s="6"/>
      <c r="R77" s="3"/>
      <c r="S77" s="28"/>
      <c r="T77" s="249"/>
      <c r="U77" s="249"/>
      <c r="V77" s="249"/>
      <c r="W77" s="249"/>
      <c r="X77" s="249"/>
      <c r="Y77" s="249"/>
      <c r="Z77" s="249"/>
      <c r="AA77" s="249"/>
    </row>
    <row r="78" spans="1:28" s="4" customFormat="1" ht="14.25" hidden="1" thickTop="1" x14ac:dyDescent="0.15">
      <c r="A78" s="3"/>
      <c r="B78" s="6"/>
      <c r="C78" s="179">
        <v>1</v>
      </c>
      <c r="D78" s="205" t="s">
        <v>91</v>
      </c>
      <c r="E78" s="205"/>
      <c r="F78" s="205"/>
      <c r="G78" s="667">
        <f>E7</f>
        <v>44817</v>
      </c>
      <c r="H78" s="668"/>
      <c r="I78" s="669"/>
      <c r="J78" s="670"/>
      <c r="K78" s="671"/>
      <c r="L78" s="671"/>
      <c r="M78" s="672"/>
      <c r="N78" s="680"/>
      <c r="O78" s="681"/>
      <c r="P78" s="682"/>
      <c r="Q78" s="6"/>
      <c r="R78" s="3"/>
      <c r="S78" s="28"/>
      <c r="T78" s="249"/>
      <c r="U78" s="249"/>
      <c r="V78" s="249"/>
      <c r="W78" s="249"/>
      <c r="X78" s="249"/>
      <c r="Y78" s="249"/>
      <c r="Z78" s="249"/>
      <c r="AA78" s="249"/>
      <c r="AB78" s="5"/>
    </row>
    <row r="79" spans="1:28" ht="14.25" hidden="1" thickBot="1" x14ac:dyDescent="0.2">
      <c r="A79" s="3"/>
      <c r="B79" s="3"/>
      <c r="C79" s="187">
        <v>2</v>
      </c>
      <c r="D79" s="206" t="s">
        <v>108</v>
      </c>
      <c r="E79" s="206"/>
      <c r="F79" s="206"/>
      <c r="G79" s="239" t="s">
        <v>109</v>
      </c>
      <c r="H79" s="239" t="s">
        <v>110</v>
      </c>
      <c r="I79" s="240"/>
      <c r="J79" s="673"/>
      <c r="K79" s="673"/>
      <c r="L79" s="673"/>
      <c r="M79" s="674"/>
      <c r="N79" s="677"/>
      <c r="O79" s="678"/>
      <c r="P79" s="679"/>
      <c r="Q79" s="3"/>
      <c r="R79" s="3"/>
      <c r="S79" s="28"/>
      <c r="T79" s="249"/>
      <c r="U79" s="250"/>
      <c r="V79" s="250"/>
      <c r="W79" s="250"/>
      <c r="X79" s="250"/>
      <c r="Y79" s="250"/>
      <c r="Z79" s="250"/>
      <c r="AA79" s="250"/>
      <c r="AB79" s="4"/>
    </row>
    <row r="80" spans="1:28" s="4" customFormat="1" ht="3" hidden="1" customHeight="1" x14ac:dyDescent="0.15">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149999999999999" hidden="1" customHeight="1" x14ac:dyDescent="0.15">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45" customHeight="1" thickBot="1" x14ac:dyDescent="0.2">
      <c r="A82" s="3"/>
      <c r="B82" s="274" t="s">
        <v>237</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149999999999999" customHeight="1" x14ac:dyDescent="0.15">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149999999999999" customHeight="1" x14ac:dyDescent="0.2">
      <c r="A84" s="59"/>
      <c r="B84" s="144"/>
      <c r="C84" s="275" t="s">
        <v>66</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000000000000004" customHeight="1" x14ac:dyDescent="0.15">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4.25" thickBot="1" x14ac:dyDescent="0.2">
      <c r="A86" s="3"/>
      <c r="B86" s="62" t="s">
        <v>67</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
      <c r="A87" s="3"/>
      <c r="B87" s="50"/>
      <c r="C87" s="278" t="s">
        <v>238</v>
      </c>
      <c r="D87" s="52" t="s">
        <v>118</v>
      </c>
      <c r="E87" s="52"/>
      <c r="F87" s="52"/>
      <c r="G87" s="53"/>
      <c r="H87" s="51"/>
      <c r="I87" s="51"/>
      <c r="J87" s="51"/>
      <c r="K87" s="51"/>
      <c r="L87" s="51"/>
      <c r="M87" s="51"/>
      <c r="N87" s="51"/>
      <c r="O87" s="51"/>
      <c r="P87" s="51"/>
      <c r="Q87" s="51"/>
      <c r="R87" s="51"/>
      <c r="S87" s="51"/>
      <c r="T87" s="51"/>
      <c r="U87" s="54"/>
      <c r="V87" s="114"/>
      <c r="W87" s="9"/>
      <c r="X87" s="9"/>
      <c r="Y87" s="9"/>
      <c r="Z87" s="9"/>
      <c r="AA87" s="9"/>
    </row>
    <row r="88" spans="1:28" ht="4.1500000000000004" customHeight="1" thickTop="1" x14ac:dyDescent="0.15">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65" customHeight="1" x14ac:dyDescent="0.15">
      <c r="A89" s="3"/>
      <c r="B89" s="73"/>
      <c r="C89" s="42" t="s">
        <v>242</v>
      </c>
      <c r="D89" s="55" t="str">
        <f xml:space="preserve"> "安城市の"&amp;$E$9&amp;"に係る公告に基づく条件付き一般競争入札等については、関係法令に定めるもののほか、この別記によるものとする。"</f>
        <v>安城市の道路改良工事（小川山田地区）その２に係る公告に基づく条件付き一般競争入札等については、関係法令に定めるもののほか、この別記によるものとする。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65" customHeight="1" x14ac:dyDescent="0.15">
      <c r="A90" s="3"/>
      <c r="B90" s="72"/>
      <c r="C90" s="42" t="s">
        <v>243</v>
      </c>
      <c r="D90" s="55" t="str">
        <f>"安城市"&amp;$G$11&amp;""</f>
        <v>安城市小川町地内ほか</v>
      </c>
      <c r="E90" s="55"/>
      <c r="F90" s="55"/>
      <c r="G90" s="43"/>
      <c r="H90" s="43"/>
      <c r="I90" s="43"/>
      <c r="J90" s="43"/>
      <c r="K90" s="43"/>
      <c r="L90" s="43"/>
      <c r="M90" s="43"/>
      <c r="N90" s="43"/>
      <c r="O90" s="43"/>
      <c r="P90" s="43"/>
      <c r="Q90" s="43"/>
      <c r="R90" s="43"/>
      <c r="S90" s="43"/>
      <c r="T90" s="43"/>
      <c r="U90" s="43"/>
      <c r="V90" s="44"/>
      <c r="W90" s="9"/>
      <c r="X90" s="9"/>
      <c r="Y90" s="9"/>
      <c r="Z90" s="9"/>
      <c r="AA90" s="9"/>
    </row>
    <row r="91" spans="1:28" ht="14.65" customHeight="1" x14ac:dyDescent="0.15">
      <c r="A91" s="3"/>
      <c r="B91" s="72"/>
      <c r="C91" s="42" t="s">
        <v>244</v>
      </c>
      <c r="D91" s="56" t="str">
        <f>"契約締結日の翌日から"&amp;IF($I$12=$U$12,TEXT($E$12,"ggge年m月d日(aaa)"&amp;I12),$E$12&amp;I12)</f>
        <v>契約締結日の翌日から164日間</v>
      </c>
      <c r="E91" s="56"/>
      <c r="F91" s="56"/>
      <c r="G91" s="43"/>
      <c r="H91" s="43"/>
      <c r="I91" s="43"/>
      <c r="J91" s="43"/>
      <c r="K91" s="43"/>
      <c r="L91" s="43"/>
      <c r="M91" s="43"/>
      <c r="N91" s="43"/>
      <c r="O91" s="43"/>
      <c r="P91" s="43"/>
      <c r="Q91" s="43"/>
      <c r="R91" s="43"/>
      <c r="S91" s="43"/>
      <c r="T91" s="43"/>
      <c r="U91" s="43"/>
      <c r="V91" s="44"/>
      <c r="W91" s="9"/>
      <c r="X91" s="9"/>
      <c r="Y91" s="9"/>
      <c r="Z91" s="9"/>
      <c r="AA91" s="9"/>
    </row>
    <row r="92" spans="1:28" ht="14.65" customHeight="1" x14ac:dyDescent="0.15">
      <c r="A92" s="3"/>
      <c r="B92" s="72"/>
      <c r="C92" s="45" t="s">
        <v>242</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65" customHeight="1" x14ac:dyDescent="0.15">
      <c r="A93" s="3"/>
      <c r="B93" s="73"/>
      <c r="C93" s="42" t="s">
        <v>242</v>
      </c>
      <c r="D93" s="55" t="str">
        <f xml:space="preserve"> "同工種工事とは、建設業法別表第1に掲げる工事の種類で"&amp;E14&amp;"とする。"</f>
        <v>同工種工事とは、建設業法別表第1に掲げる工事の種類で土木一式工事とする。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65" customHeight="1" x14ac:dyDescent="0.15">
      <c r="A94" s="3"/>
      <c r="B94" s="73"/>
      <c r="C94" s="42" t="s">
        <v>242</v>
      </c>
      <c r="D94" s="55" t="str">
        <f xml:space="preserve"> "同規模工事とは、契約金額"&amp;TEXT($E$16,"##,###")&amp;"万円以上の同工種工事とする。"</f>
        <v>同規模工事とは、契約金額5,200万円以上の同工種工事とする。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15">
      <c r="A95" s="3"/>
      <c r="B95" s="73"/>
      <c r="C95" s="42" t="s">
        <v>242</v>
      </c>
      <c r="D95" s="691" t="s">
        <v>529</v>
      </c>
      <c r="E95" s="692"/>
      <c r="F95" s="692"/>
      <c r="G95" s="692"/>
      <c r="H95" s="692"/>
      <c r="I95" s="692"/>
      <c r="J95" s="692"/>
      <c r="K95" s="692"/>
      <c r="L95" s="692"/>
      <c r="M95" s="692"/>
      <c r="N95" s="692"/>
      <c r="O95" s="692"/>
      <c r="P95" s="692"/>
      <c r="Q95" s="692"/>
      <c r="R95" s="692"/>
      <c r="S95" s="692"/>
      <c r="T95" s="692"/>
      <c r="U95" s="692"/>
      <c r="V95" s="693"/>
      <c r="W95" s="9"/>
      <c r="X95" s="9"/>
      <c r="Y95" s="9"/>
      <c r="Z95" s="9"/>
      <c r="AA95" s="9"/>
    </row>
    <row r="96" spans="1:28" ht="14.65" customHeight="1" x14ac:dyDescent="0.15">
      <c r="A96" s="3"/>
      <c r="B96" s="73"/>
      <c r="C96" s="42" t="s">
        <v>242</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65" customHeight="1" x14ac:dyDescent="0.15">
      <c r="A97" s="3"/>
      <c r="B97" s="73"/>
      <c r="C97" s="42" t="s">
        <v>468</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15">
      <c r="A98" s="3"/>
      <c r="B98" s="291"/>
      <c r="C98" s="270" t="s">
        <v>245</v>
      </c>
      <c r="D98" s="675" t="s">
        <v>394</v>
      </c>
      <c r="E98" s="675"/>
      <c r="F98" s="675"/>
      <c r="G98" s="675"/>
      <c r="H98" s="675"/>
      <c r="I98" s="675"/>
      <c r="J98" s="675"/>
      <c r="K98" s="675"/>
      <c r="L98" s="675"/>
      <c r="M98" s="675"/>
      <c r="N98" s="675"/>
      <c r="O98" s="675"/>
      <c r="P98" s="675"/>
      <c r="Q98" s="675"/>
      <c r="R98" s="675"/>
      <c r="S98" s="675"/>
      <c r="T98" s="675"/>
      <c r="U98" s="675"/>
      <c r="V98" s="676"/>
      <c r="W98" s="9"/>
      <c r="X98" s="9"/>
      <c r="Y98" s="9"/>
      <c r="Z98" s="9"/>
      <c r="AA98" s="9"/>
    </row>
    <row r="99" spans="1:28" ht="14.65" customHeight="1" x14ac:dyDescent="0.15">
      <c r="A99" s="3"/>
      <c r="B99" s="72"/>
      <c r="C99" s="45" t="s">
        <v>245</v>
      </c>
      <c r="D99" s="58" t="s">
        <v>127</v>
      </c>
      <c r="E99" s="58"/>
      <c r="F99" s="58"/>
      <c r="G99" s="36"/>
      <c r="H99" s="36"/>
      <c r="I99" s="36"/>
      <c r="J99" s="36"/>
      <c r="K99" s="36"/>
      <c r="L99" s="36"/>
      <c r="M99" s="36"/>
      <c r="N99" s="36"/>
      <c r="O99" s="36"/>
      <c r="P99" s="36"/>
      <c r="Q99" s="36"/>
      <c r="R99" s="36"/>
      <c r="S99" s="36"/>
      <c r="T99" s="36"/>
      <c r="U99" s="36"/>
      <c r="V99" s="46"/>
      <c r="W99" s="9"/>
      <c r="X99" s="9"/>
      <c r="Y99" s="9"/>
      <c r="Z99" s="9"/>
      <c r="AA99" s="9"/>
    </row>
    <row r="100" spans="1:28" ht="14.65" customHeight="1" x14ac:dyDescent="0.15">
      <c r="A100" s="3"/>
      <c r="B100" s="72"/>
      <c r="C100" s="45" t="s">
        <v>246</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65" customHeight="1" x14ac:dyDescent="0.15">
      <c r="A101" s="3"/>
      <c r="B101" s="72"/>
      <c r="C101" s="45" t="s">
        <v>245</v>
      </c>
      <c r="D101" s="58" t="s">
        <v>147</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5" customHeight="1" x14ac:dyDescent="0.15">
      <c r="A102" s="3"/>
      <c r="B102" s="277"/>
      <c r="C102" s="270" t="s">
        <v>245</v>
      </c>
      <c r="D102" s="685"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685"/>
      <c r="F102" s="685"/>
      <c r="G102" s="685"/>
      <c r="H102" s="685"/>
      <c r="I102" s="685"/>
      <c r="J102" s="685"/>
      <c r="K102" s="685"/>
      <c r="L102" s="685"/>
      <c r="M102" s="685"/>
      <c r="N102" s="685"/>
      <c r="O102" s="685"/>
      <c r="P102" s="685"/>
      <c r="Q102" s="685"/>
      <c r="R102" s="685"/>
      <c r="S102" s="685"/>
      <c r="T102" s="685"/>
      <c r="U102" s="685"/>
      <c r="V102" s="686"/>
      <c r="W102" s="9"/>
      <c r="X102" s="9"/>
      <c r="Y102" s="9"/>
      <c r="Z102" s="9"/>
      <c r="AA102" s="9"/>
      <c r="AB102" s="5"/>
    </row>
    <row r="103" spans="1:28" ht="14.65" customHeight="1" x14ac:dyDescent="0.15">
      <c r="A103" s="3"/>
      <c r="B103" s="75"/>
      <c r="C103" s="45" t="s">
        <v>247</v>
      </c>
      <c r="D103" s="58" t="s">
        <v>43</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1500000000000004" customHeight="1" thickBot="1" x14ac:dyDescent="0.2">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15">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4.25" thickBot="1" x14ac:dyDescent="0.2">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
      <c r="A107" s="3"/>
      <c r="B107" s="68"/>
      <c r="C107" s="278" t="s">
        <v>239</v>
      </c>
      <c r="D107" s="69" t="s">
        <v>292</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1500000000000004" customHeight="1" thickTop="1" x14ac:dyDescent="0.15">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65" customHeight="1" x14ac:dyDescent="0.15">
      <c r="A109" s="3"/>
      <c r="B109" s="89"/>
      <c r="C109" s="85" t="s">
        <v>243</v>
      </c>
      <c r="D109" s="57" t="s">
        <v>381</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65" customHeight="1" x14ac:dyDescent="0.15">
      <c r="A110" s="3"/>
      <c r="B110" s="88"/>
      <c r="C110" s="85" t="s">
        <v>242</v>
      </c>
      <c r="D110" s="57" t="str">
        <f>"安城市発注の"&amp;$E$14&amp;"における"&amp;$E$17&amp;"の工事成績　※2"</f>
        <v>安城市発注の土木一式工事における前年度（令和3年度）の工事成績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65" customHeight="1" x14ac:dyDescent="0.15">
      <c r="A111" s="3"/>
      <c r="B111" s="89"/>
      <c r="C111" s="85" t="s">
        <v>243</v>
      </c>
      <c r="D111" s="57" t="str">
        <f>""&amp;$E$14&amp;"を前年度に3件以上竣工し、いずれの評価も75点以上　※3"</f>
        <v>土木一式工事を前年度に3件以上竣工し、いずれの評価も75点以上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65" customHeight="1" x14ac:dyDescent="0.15">
      <c r="A112" s="3"/>
      <c r="B112" s="89"/>
      <c r="C112" s="85" t="s">
        <v>243</v>
      </c>
      <c r="D112" s="57" t="str">
        <f>"安城市発注の"&amp;$E$14&amp;"の評価が60点未満の工事実績　※4"</f>
        <v>安城市発注の土木一式工事の評価が60点未満の工事実績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65" customHeight="1" x14ac:dyDescent="0.15">
      <c r="A113" s="3"/>
      <c r="B113" s="89"/>
      <c r="C113" s="85" t="s">
        <v>243</v>
      </c>
      <c r="D113" s="57" t="s">
        <v>385</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65" customHeight="1" x14ac:dyDescent="0.15">
      <c r="A114" s="3"/>
      <c r="B114" s="89"/>
      <c r="C114" s="85" t="s">
        <v>243</v>
      </c>
      <c r="D114" s="57" t="s">
        <v>387</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65" customHeight="1" x14ac:dyDescent="0.15">
      <c r="A115" s="3"/>
      <c r="B115" s="89"/>
      <c r="C115" s="85" t="s">
        <v>243</v>
      </c>
      <c r="D115" s="57" t="s">
        <v>392</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65" customHeight="1" x14ac:dyDescent="0.15">
      <c r="A116" s="6"/>
      <c r="B116" s="90"/>
      <c r="C116" s="85" t="s">
        <v>243</v>
      </c>
      <c r="D116" s="241" t="s">
        <v>447</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1500000000000004" customHeight="1" thickBot="1" x14ac:dyDescent="0.2">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000000000000004" customHeight="1" x14ac:dyDescent="0.15">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
      <c r="A120" s="3"/>
      <c r="B120" s="100"/>
      <c r="C120" s="278" t="s">
        <v>239</v>
      </c>
      <c r="D120" s="101" t="s">
        <v>293</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1500000000000004" customHeight="1" thickTop="1" x14ac:dyDescent="0.15">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65" customHeight="1" x14ac:dyDescent="0.15">
      <c r="A122" s="3"/>
      <c r="B122" s="116"/>
      <c r="C122" s="85" t="s">
        <v>249</v>
      </c>
      <c r="D122" s="57" t="s">
        <v>395</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65" customHeight="1" x14ac:dyDescent="0.15">
      <c r="A123" s="3"/>
      <c r="B123" s="117"/>
      <c r="C123" s="85" t="s">
        <v>248</v>
      </c>
      <c r="D123" s="57" t="s">
        <v>398</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65" customHeight="1" x14ac:dyDescent="0.15">
      <c r="A124" s="3"/>
      <c r="B124" s="117"/>
      <c r="C124" s="85" t="s">
        <v>248</v>
      </c>
      <c r="D124" s="57" t="s">
        <v>400</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65" customHeight="1" x14ac:dyDescent="0.15">
      <c r="A125" s="3"/>
      <c r="B125" s="118"/>
      <c r="C125" s="85" t="s">
        <v>248</v>
      </c>
      <c r="D125" s="57" t="s">
        <v>402</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1500000000000004" customHeight="1" thickBot="1" x14ac:dyDescent="0.2">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000000000000004" customHeight="1" x14ac:dyDescent="0.15">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
      <c r="A129" s="3"/>
      <c r="B129" s="121"/>
      <c r="C129" s="278" t="s">
        <v>239</v>
      </c>
      <c r="D129" s="51" t="s">
        <v>305</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1500000000000004" customHeight="1" thickTop="1" x14ac:dyDescent="0.15">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65" customHeight="1" x14ac:dyDescent="0.15">
      <c r="A131" s="3"/>
      <c r="B131" s="116"/>
      <c r="C131" s="79" t="s">
        <v>251</v>
      </c>
      <c r="D131" s="57" t="s">
        <v>448</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65" customHeight="1" x14ac:dyDescent="0.15">
      <c r="A132" s="3"/>
      <c r="B132" s="117"/>
      <c r="C132" s="79" t="s">
        <v>250</v>
      </c>
      <c r="D132" s="57" t="s">
        <v>407</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65" customHeight="1" x14ac:dyDescent="0.15">
      <c r="A133" s="3"/>
      <c r="B133" s="117"/>
      <c r="C133" s="79" t="s">
        <v>250</v>
      </c>
      <c r="D133" s="57" t="s">
        <v>449</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65" customHeight="1" x14ac:dyDescent="0.15">
      <c r="A134" s="3"/>
      <c r="B134" s="118"/>
      <c r="C134" s="79" t="s">
        <v>250</v>
      </c>
      <c r="D134" s="57" t="s">
        <v>444</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65" customHeight="1" x14ac:dyDescent="0.15">
      <c r="A135" s="3"/>
      <c r="B135" s="117"/>
      <c r="C135" s="389" t="s">
        <v>300</v>
      </c>
      <c r="D135" s="57" t="str">
        <f>$E$22&amp;"に安城市の発注する災害対策業務委託の受託"</f>
        <v>令和4年度に安城市の発注する災害対策業務委託の受託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65" customHeight="1" x14ac:dyDescent="0.15">
      <c r="A136" s="3"/>
      <c r="B136" s="117"/>
      <c r="C136" s="390" t="s">
        <v>301</v>
      </c>
      <c r="D136" s="57" t="s">
        <v>424</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65" customHeight="1" x14ac:dyDescent="0.15">
      <c r="A137" s="3"/>
      <c r="B137" s="117"/>
      <c r="C137" s="391" t="s">
        <v>302</v>
      </c>
      <c r="D137" s="57" t="str">
        <f>$E$23&amp;"水道緊急修繕協定締結及び活動実績"</f>
        <v>令和3年度水道緊急修繕協定締結及び活動実績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65" customHeight="1" x14ac:dyDescent="0.15">
      <c r="A138" s="3"/>
      <c r="B138" s="117"/>
      <c r="C138" s="79" t="s">
        <v>250</v>
      </c>
      <c r="D138" s="57" t="s">
        <v>303</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65" customHeight="1" x14ac:dyDescent="0.15">
      <c r="A139" s="3"/>
      <c r="B139" s="117"/>
      <c r="C139" s="79" t="s">
        <v>250</v>
      </c>
      <c r="D139" s="57" t="s">
        <v>304</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65" customHeight="1" x14ac:dyDescent="0.15">
      <c r="A140" s="3"/>
      <c r="B140" s="117"/>
      <c r="C140" s="79" t="s">
        <v>250</v>
      </c>
      <c r="D140" s="57" t="s">
        <v>434</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65" customHeight="1" x14ac:dyDescent="0.15">
      <c r="A141" s="3"/>
      <c r="B141" s="117"/>
      <c r="C141" s="79" t="s">
        <v>250</v>
      </c>
      <c r="D141" s="57" t="s">
        <v>454</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65" customHeight="1" x14ac:dyDescent="0.15">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1500000000000004" customHeight="1" thickBot="1" x14ac:dyDescent="0.2">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000000000000004" customHeight="1" x14ac:dyDescent="0.15">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
      <c r="A146" s="3"/>
      <c r="B146" s="100"/>
      <c r="C146" s="278" t="s">
        <v>240</v>
      </c>
      <c r="D146" s="101" t="s">
        <v>306</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1500000000000004" customHeight="1" thickTop="1" x14ac:dyDescent="0.15">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65" customHeight="1" x14ac:dyDescent="0.15">
      <c r="A148" s="3"/>
      <c r="B148" s="116"/>
      <c r="C148" s="79" t="s">
        <v>285</v>
      </c>
      <c r="D148" s="57" t="s">
        <v>407</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65" customHeight="1" x14ac:dyDescent="0.15">
      <c r="A149" s="3"/>
      <c r="B149" s="117"/>
      <c r="C149" s="79" t="s">
        <v>285</v>
      </c>
      <c r="D149" s="57" t="s">
        <v>438</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65" customHeight="1" x14ac:dyDescent="0.15">
      <c r="A150" s="3"/>
      <c r="B150" s="117"/>
      <c r="C150" s="79" t="s">
        <v>285</v>
      </c>
      <c r="D150" s="57" t="s">
        <v>439</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65" customHeight="1" x14ac:dyDescent="0.15">
      <c r="A151" s="3"/>
      <c r="B151" s="117"/>
      <c r="C151" s="79" t="s">
        <v>285</v>
      </c>
      <c r="D151" s="241" t="s">
        <v>440</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65" customHeight="1" x14ac:dyDescent="0.15">
      <c r="A152" s="3"/>
      <c r="B152" s="117"/>
      <c r="C152" s="45" t="s">
        <v>286</v>
      </c>
      <c r="D152" s="57" t="s">
        <v>437</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65" customHeight="1" x14ac:dyDescent="0.15">
      <c r="A153" s="3"/>
      <c r="B153" s="117"/>
      <c r="C153" s="45" t="s">
        <v>286</v>
      </c>
      <c r="D153" s="57" t="s">
        <v>424</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65" customHeight="1" x14ac:dyDescent="0.15">
      <c r="A154" s="3"/>
      <c r="B154" s="117"/>
      <c r="C154" s="79" t="s">
        <v>287</v>
      </c>
      <c r="D154" s="57" t="s">
        <v>407</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65" customHeight="1" x14ac:dyDescent="0.15">
      <c r="A155" s="3"/>
      <c r="B155" s="117"/>
      <c r="C155" s="79" t="s">
        <v>287</v>
      </c>
      <c r="D155" s="57" t="s">
        <v>184</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65" customHeight="1" x14ac:dyDescent="0.15">
      <c r="A156" s="3"/>
      <c r="B156" s="117"/>
      <c r="C156" s="79" t="s">
        <v>287</v>
      </c>
      <c r="D156" s="57" t="s">
        <v>424</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65" customHeight="1" x14ac:dyDescent="0.15">
      <c r="A157" s="3"/>
      <c r="B157" s="117"/>
      <c r="C157" s="79" t="s">
        <v>287</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65" customHeight="1" x14ac:dyDescent="0.15">
      <c r="A158" s="3"/>
      <c r="B158" s="117"/>
      <c r="C158" s="79" t="s">
        <v>287</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65" customHeight="1" x14ac:dyDescent="0.15">
      <c r="A159" s="3"/>
      <c r="B159" s="117"/>
      <c r="C159" s="79" t="s">
        <v>287</v>
      </c>
      <c r="D159" s="57" t="s">
        <v>434</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65" customHeight="1" x14ac:dyDescent="0.15">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1500000000000004" customHeight="1" thickBot="1" x14ac:dyDescent="0.2">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000000000000004" customHeight="1" x14ac:dyDescent="0.15">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
      <c r="A164" s="3"/>
      <c r="B164" s="230"/>
      <c r="C164" s="279" t="s">
        <v>239</v>
      </c>
      <c r="D164" s="231" t="s">
        <v>241</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1500000000000004" customHeight="1" thickTop="1" x14ac:dyDescent="0.15">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65" customHeight="1" x14ac:dyDescent="0.15">
      <c r="A166" s="3"/>
      <c r="B166" s="116"/>
      <c r="C166" s="689" t="s">
        <v>244</v>
      </c>
      <c r="D166" s="127" t="str">
        <f>""&amp;$E$14&amp;"とは、建設業法別表第1に掲げる工事の種類をいう。"</f>
        <v>土木一式工事とは、建設業法別表第1に掲げる工事の種類をいう。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65" customHeight="1" x14ac:dyDescent="0.15">
      <c r="A167" s="3"/>
      <c r="B167" s="117"/>
      <c r="C167" s="690"/>
      <c r="D167" s="57" t="str">
        <f>"同規模工事とは、契約金額"&amp;TEXT($E$16,"##,###")&amp;"万円以上の"&amp;$E$14&amp;"とする。"</f>
        <v>同規模工事とは、契約金額5,200万円以上の土木一式工事とする。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65" customHeight="1" x14ac:dyDescent="0.15">
      <c r="A168" s="3"/>
      <c r="B168" s="117"/>
      <c r="C168" s="690"/>
      <c r="D168" s="57" t="s">
        <v>382</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65" customHeight="1" x14ac:dyDescent="0.15">
      <c r="A169" s="3"/>
      <c r="B169" s="117"/>
      <c r="C169" s="690"/>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65" customHeight="1" x14ac:dyDescent="0.15">
      <c r="A170" s="3"/>
      <c r="B170" s="117"/>
      <c r="C170" s="690"/>
      <c r="D170" s="57" t="s">
        <v>380</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5" customHeight="1" x14ac:dyDescent="0.4">
      <c r="A171" s="3"/>
      <c r="B171" s="117"/>
      <c r="C171" s="689" t="s">
        <v>249</v>
      </c>
      <c r="D171" s="687" t="s">
        <v>383</v>
      </c>
      <c r="E171" s="688"/>
      <c r="F171" s="688"/>
      <c r="G171" s="688"/>
      <c r="H171" s="688"/>
      <c r="I171" s="688"/>
      <c r="J171" s="688"/>
      <c r="K171" s="688"/>
      <c r="L171" s="688"/>
      <c r="M171" s="688"/>
      <c r="N171" s="688"/>
      <c r="O171" s="688"/>
      <c r="P171" s="688"/>
      <c r="Q171" s="688"/>
      <c r="R171" s="688"/>
      <c r="S171" s="688"/>
      <c r="T171" s="688"/>
      <c r="U171" s="688"/>
      <c r="V171" s="688"/>
      <c r="W171" s="15"/>
      <c r="X171" s="15"/>
      <c r="Y171" s="15"/>
      <c r="Z171" s="15"/>
      <c r="AA171" s="15"/>
    </row>
    <row r="172" spans="1:28" ht="14.65" customHeight="1" x14ac:dyDescent="0.15">
      <c r="A172" s="3"/>
      <c r="B172" s="117"/>
      <c r="C172" s="689"/>
      <c r="D172" s="57" t="s">
        <v>384</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65" customHeight="1" x14ac:dyDescent="0.15">
      <c r="A173" s="3"/>
      <c r="B173" s="117"/>
      <c r="C173" s="690"/>
      <c r="D173" s="57" t="s">
        <v>386</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65" customHeight="1" x14ac:dyDescent="0.15">
      <c r="A174" s="3"/>
      <c r="B174" s="117"/>
      <c r="C174" s="690"/>
      <c r="D174" s="57" t="s">
        <v>388</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65" customHeight="1" x14ac:dyDescent="0.15">
      <c r="A175" s="3"/>
      <c r="B175" s="117"/>
      <c r="C175" s="690"/>
      <c r="D175" s="57" t="s">
        <v>389</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65" customHeight="1" x14ac:dyDescent="0.15">
      <c r="A176" s="3"/>
      <c r="B176" s="117"/>
      <c r="C176" s="690"/>
      <c r="D176" s="57" t="s">
        <v>390</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65" customHeight="1" x14ac:dyDescent="0.15">
      <c r="A177" s="3"/>
      <c r="B177" s="117"/>
      <c r="C177" s="690"/>
      <c r="D177" s="57" t="s">
        <v>68</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65" customHeight="1" x14ac:dyDescent="0.15">
      <c r="A178" s="3"/>
      <c r="B178" s="117"/>
      <c r="C178" s="690"/>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65" customHeight="1" x14ac:dyDescent="0.15">
      <c r="A179" s="3"/>
      <c r="B179" s="117"/>
      <c r="C179" s="690"/>
      <c r="D179" s="57" t="s">
        <v>69</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65" customHeight="1" x14ac:dyDescent="0.15">
      <c r="A180" s="3"/>
      <c r="B180" s="117"/>
      <c r="C180" s="690"/>
      <c r="D180" s="241" t="s">
        <v>164</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65" customHeight="1" x14ac:dyDescent="0.15">
      <c r="A181" s="3"/>
      <c r="B181" s="117"/>
      <c r="C181" s="690"/>
      <c r="D181" s="241" t="s">
        <v>166</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65" customHeight="1" x14ac:dyDescent="0.15">
      <c r="A182" s="3"/>
      <c r="B182" s="117"/>
      <c r="C182" s="690"/>
      <c r="D182" s="241" t="s">
        <v>167</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65" customHeight="1" x14ac:dyDescent="0.15">
      <c r="A183" s="3"/>
      <c r="B183" s="117"/>
      <c r="C183" s="690"/>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65" customHeight="1" x14ac:dyDescent="0.15">
      <c r="A184" s="3"/>
      <c r="B184" s="117"/>
      <c r="C184" s="690"/>
      <c r="D184" s="241" t="s">
        <v>70</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65" customHeight="1" x14ac:dyDescent="0.15">
      <c r="A185" s="3"/>
      <c r="B185" s="117"/>
      <c r="C185" s="690"/>
      <c r="D185" s="241" t="str">
        <f>""&amp;$E$14&amp;"に関する1級国家資格又は2級国家資格の資格は、別紙による。"</f>
        <v>土木一式工事に関する1級国家資格又は2級国家資格の資格は、別紙による。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65" customHeight="1" x14ac:dyDescent="0.15">
      <c r="A186" s="3"/>
      <c r="B186" s="117"/>
      <c r="C186" s="690"/>
      <c r="D186" s="241" t="s">
        <v>165</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1500000000000004" customHeight="1" thickBot="1" x14ac:dyDescent="0.2">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000000000000004" customHeight="1" x14ac:dyDescent="0.15">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
      <c r="A190" s="3"/>
      <c r="B190" s="234"/>
      <c r="C190" s="235">
        <v>2</v>
      </c>
      <c r="D190" s="231" t="s">
        <v>119</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1500000000000004" customHeight="1" thickTop="1" x14ac:dyDescent="0.15">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65" customHeight="1" x14ac:dyDescent="0.15">
      <c r="A192" s="3"/>
      <c r="B192" s="116"/>
      <c r="C192" s="124" t="s">
        <v>248</v>
      </c>
      <c r="D192" s="57" t="s">
        <v>396</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65" customHeight="1" x14ac:dyDescent="0.15">
      <c r="A193" s="3"/>
      <c r="B193" s="117"/>
      <c r="C193" s="528" t="s">
        <v>248</v>
      </c>
      <c r="D193" s="57" t="str">
        <f>""&amp;$E$14&amp;"とは、建設業法別表第1に掲げる工事の種類をいう。"</f>
        <v>土木一式工事とは、建設業法別表第1に掲げる工事の種類をいう。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65" customHeight="1" x14ac:dyDescent="0.15">
      <c r="A194" s="3"/>
      <c r="B194" s="117"/>
      <c r="C194" s="124" t="s">
        <v>248</v>
      </c>
      <c r="D194" s="57" t="s">
        <v>397</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65" customHeight="1" x14ac:dyDescent="0.15">
      <c r="A195" s="3"/>
      <c r="B195" s="117"/>
      <c r="C195" s="124" t="s">
        <v>248</v>
      </c>
      <c r="D195" s="57" t="s">
        <v>399</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65" customHeight="1" x14ac:dyDescent="0.15">
      <c r="A196" s="3"/>
      <c r="B196" s="117"/>
      <c r="C196" s="124" t="s">
        <v>248</v>
      </c>
      <c r="D196" s="57" t="s">
        <v>401</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65" customHeight="1" x14ac:dyDescent="0.15">
      <c r="A197" s="3"/>
      <c r="B197" s="117"/>
      <c r="C197" s="665" t="s">
        <v>252</v>
      </c>
      <c r="D197" s="57" t="s">
        <v>403</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65" customHeight="1" x14ac:dyDescent="0.15">
      <c r="A198" s="3"/>
      <c r="B198" s="117"/>
      <c r="C198" s="665"/>
      <c r="D198" s="57" t="s">
        <v>404</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65" customHeight="1" x14ac:dyDescent="0.15">
      <c r="A199" s="3"/>
      <c r="B199" s="117"/>
      <c r="C199" s="665"/>
      <c r="D199" s="57" t="s">
        <v>405</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1500000000000004" customHeight="1" thickBot="1" x14ac:dyDescent="0.2">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000000000000004" customHeight="1" x14ac:dyDescent="0.15">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
      <c r="A203" s="3"/>
      <c r="B203" s="230"/>
      <c r="C203" s="235">
        <v>2</v>
      </c>
      <c r="D203" s="235" t="s">
        <v>312</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1500000000000004" customHeight="1" thickTop="1" x14ac:dyDescent="0.15">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25" x14ac:dyDescent="0.15">
      <c r="A205" s="3"/>
      <c r="B205" s="116"/>
      <c r="C205" s="392" t="s">
        <v>289</v>
      </c>
      <c r="D205" s="57" t="s">
        <v>476</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25" x14ac:dyDescent="0.15">
      <c r="A206" s="3"/>
      <c r="B206" s="117"/>
      <c r="C206" s="392" t="s">
        <v>307</v>
      </c>
      <c r="D206" s="57" t="s">
        <v>408</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25" x14ac:dyDescent="0.15">
      <c r="A207" s="3"/>
      <c r="B207" s="117"/>
      <c r="C207" s="392" t="s">
        <v>307</v>
      </c>
      <c r="D207" s="57" t="s">
        <v>409</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25" x14ac:dyDescent="0.15">
      <c r="A208" s="3"/>
      <c r="B208" s="117"/>
      <c r="C208" s="157" t="s">
        <v>308</v>
      </c>
      <c r="D208" s="57" t="s">
        <v>560</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25" x14ac:dyDescent="0.15">
      <c r="A209" s="3"/>
      <c r="B209" s="117"/>
      <c r="C209" s="529" t="s">
        <v>78</v>
      </c>
      <c r="D209" s="57" t="s">
        <v>410</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25" x14ac:dyDescent="0.15">
      <c r="A210" s="3"/>
      <c r="B210" s="117"/>
      <c r="C210" s="529" t="s">
        <v>78</v>
      </c>
      <c r="D210" s="57" t="s">
        <v>411</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25" x14ac:dyDescent="0.15">
      <c r="A211" s="3"/>
      <c r="B211" s="117"/>
      <c r="C211" s="529" t="s">
        <v>78</v>
      </c>
      <c r="D211" s="57" t="s">
        <v>412</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25" x14ac:dyDescent="0.15">
      <c r="A212" s="3"/>
      <c r="B212" s="117"/>
      <c r="C212" s="394" t="s">
        <v>450</v>
      </c>
      <c r="D212" s="57" t="s">
        <v>426</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25" x14ac:dyDescent="0.15">
      <c r="A213" s="3"/>
      <c r="B213" s="117"/>
      <c r="C213" s="393" t="s">
        <v>257</v>
      </c>
      <c r="D213" s="57" t="s">
        <v>425</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25" x14ac:dyDescent="0.15">
      <c r="A214" s="3"/>
      <c r="B214" s="117"/>
      <c r="C214" s="394" t="s">
        <v>451</v>
      </c>
      <c r="D214" s="57" t="s">
        <v>558</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25" x14ac:dyDescent="0.15">
      <c r="A215" s="3"/>
      <c r="B215" s="117"/>
      <c r="C215" s="394" t="s">
        <v>451</v>
      </c>
      <c r="D215" s="57" t="s">
        <v>559</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25" x14ac:dyDescent="0.15">
      <c r="A216" s="3"/>
      <c r="B216" s="117"/>
      <c r="C216" s="383" t="s">
        <v>258</v>
      </c>
      <c r="D216" s="57" t="s">
        <v>537</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25" x14ac:dyDescent="0.15">
      <c r="A217" s="3"/>
      <c r="B217" s="117"/>
      <c r="C217" s="383" t="s">
        <v>258</v>
      </c>
      <c r="D217" s="57" t="s">
        <v>534</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15">
      <c r="A218" s="3"/>
      <c r="B218" s="117"/>
      <c r="C218" s="382" t="s">
        <v>309</v>
      </c>
      <c r="D218" s="57" t="s">
        <v>555</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15">
      <c r="A219" s="3"/>
      <c r="B219" s="117"/>
      <c r="C219" s="157" t="s">
        <v>311</v>
      </c>
      <c r="D219" s="684" t="s">
        <v>554</v>
      </c>
      <c r="E219" s="684"/>
      <c r="F219" s="684"/>
      <c r="G219" s="684"/>
      <c r="H219" s="684"/>
      <c r="I219" s="684"/>
      <c r="J219" s="684"/>
      <c r="K219" s="684"/>
      <c r="L219" s="684"/>
      <c r="M219" s="684"/>
      <c r="N219" s="684"/>
      <c r="O219" s="684"/>
      <c r="P219" s="684"/>
      <c r="Q219" s="684"/>
      <c r="R219" s="684"/>
      <c r="S219" s="684"/>
      <c r="T219" s="684"/>
      <c r="U219" s="684"/>
      <c r="V219" s="684"/>
      <c r="W219" s="684"/>
      <c r="X219" s="684"/>
      <c r="Y219" s="15"/>
      <c r="Z219" s="15"/>
      <c r="AA219" s="15"/>
    </row>
    <row r="220" spans="1:27" ht="14.25" x14ac:dyDescent="0.15">
      <c r="A220" s="3"/>
      <c r="B220" s="117"/>
      <c r="C220" s="665" t="s">
        <v>435</v>
      </c>
      <c r="D220" s="57" t="s">
        <v>436</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25" x14ac:dyDescent="0.15">
      <c r="A221" s="3"/>
      <c r="B221" s="117"/>
      <c r="C221" s="665"/>
      <c r="D221" s="57" t="s">
        <v>477</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25" x14ac:dyDescent="0.15">
      <c r="A222" s="3"/>
      <c r="B222" s="117"/>
      <c r="C222" s="395" t="s">
        <v>310</v>
      </c>
      <c r="D222" s="57" t="s">
        <v>567</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 customHeight="1" x14ac:dyDescent="0.15">
      <c r="A223" s="3"/>
      <c r="B223" s="117"/>
      <c r="C223" s="531" t="s">
        <v>116</v>
      </c>
      <c r="D223" s="57" t="s">
        <v>418</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 customHeight="1" x14ac:dyDescent="0.15">
      <c r="A224" s="3"/>
      <c r="B224" s="118"/>
      <c r="C224" s="396"/>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 customHeight="1" x14ac:dyDescent="0.15">
      <c r="A225" s="3"/>
      <c r="B225" s="118"/>
      <c r="C225" s="396"/>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1500000000000004" customHeight="1" thickBot="1" x14ac:dyDescent="0.2">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000000000000004" customHeight="1" x14ac:dyDescent="0.15">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 hidden="1" customHeight="1" thickBot="1" x14ac:dyDescent="0.2">
      <c r="A228" s="3"/>
      <c r="B228" s="151"/>
      <c r="C228" s="142">
        <v>2</v>
      </c>
      <c r="D228" s="143" t="s">
        <v>120</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1500000000000004" hidden="1" customHeight="1" thickTop="1" x14ac:dyDescent="0.15">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65" hidden="1" customHeight="1" x14ac:dyDescent="0.15">
      <c r="A230" s="3"/>
      <c r="B230" s="88"/>
      <c r="C230" s="149" t="s">
        <v>80</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65" hidden="1" customHeight="1" x14ac:dyDescent="0.15">
      <c r="A231" s="3"/>
      <c r="B231" s="89"/>
      <c r="C231" s="149" t="s">
        <v>80</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65" hidden="1" customHeight="1" x14ac:dyDescent="0.15">
      <c r="A232" s="3"/>
      <c r="B232" s="89"/>
      <c r="C232" s="149" t="s">
        <v>80</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65" hidden="1" customHeight="1" x14ac:dyDescent="0.15">
      <c r="A233" s="3"/>
      <c r="B233" s="89"/>
      <c r="C233" s="149" t="s">
        <v>80</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65" hidden="1" customHeight="1" x14ac:dyDescent="0.15">
      <c r="A234" s="3"/>
      <c r="B234" s="90"/>
      <c r="C234" s="149" t="s">
        <v>80</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1500000000000004" hidden="1" customHeight="1" thickBot="1" x14ac:dyDescent="0.2">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000000000000004" hidden="1" customHeight="1" x14ac:dyDescent="0.15">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
      <c r="A238" s="3"/>
      <c r="B238" s="121"/>
      <c r="C238" s="51">
        <v>4</v>
      </c>
      <c r="D238" s="51" t="s">
        <v>294</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1500000000000004" customHeight="1" x14ac:dyDescent="0.15">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15">
      <c r="A240" s="3"/>
      <c r="B240" s="116"/>
      <c r="C240" s="418" t="s">
        <v>175</v>
      </c>
      <c r="D240" s="684" t="str">
        <f>"・工事実績を確認できるものの写し（工事実績情報システム（CORINS）竣工登録工事カルテの写し）"</f>
        <v>・工事実績を確認できるものの写し（工事実績情報システム（CORINS）竣工登録工事カルテの写し）</v>
      </c>
      <c r="E240" s="684"/>
      <c r="F240" s="684"/>
      <c r="G240" s="684"/>
      <c r="H240" s="684"/>
      <c r="I240" s="684"/>
      <c r="J240" s="684"/>
      <c r="K240" s="684"/>
      <c r="L240" s="684"/>
      <c r="M240" s="684"/>
      <c r="N240" s="684"/>
      <c r="O240" s="684"/>
      <c r="P240" s="684"/>
      <c r="Q240" s="684"/>
      <c r="R240" s="684"/>
      <c r="S240" s="684"/>
      <c r="T240" s="684"/>
      <c r="U240" s="684"/>
      <c r="V240" s="684"/>
      <c r="W240" s="15"/>
      <c r="X240" s="15"/>
      <c r="Y240" s="15"/>
      <c r="Z240" s="15"/>
      <c r="AA240" s="15"/>
    </row>
    <row r="241" spans="1:28" ht="14.65" customHeight="1" x14ac:dyDescent="0.15">
      <c r="A241" s="3"/>
      <c r="B241" s="117"/>
      <c r="C241" s="79" t="s">
        <v>261</v>
      </c>
      <c r="D241" s="241" t="s">
        <v>478</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65" customHeight="1" x14ac:dyDescent="0.15">
      <c r="A242" s="3"/>
      <c r="B242" s="117"/>
      <c r="C242" s="79"/>
      <c r="D242" s="241" t="s">
        <v>479</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5" customHeight="1" x14ac:dyDescent="0.15">
      <c r="A243" s="3"/>
      <c r="B243" s="116"/>
      <c r="C243" s="506" t="s">
        <v>175</v>
      </c>
      <c r="D243" s="684" t="str">
        <f>"・"&amp;E14&amp;"の施工実績を確認できるものの写し（工事実績情報システム（CORINS）竣工登録工事カルテの写し）とし、契約書の写しは無効とする。"</f>
        <v>・土木一式工事の施工実績を確認できるものの写し（工事実績情報システム（CORINS）竣工登録工事カルテの写し）とし、契約書の写しは無効とする。</v>
      </c>
      <c r="E243" s="684"/>
      <c r="F243" s="684"/>
      <c r="G243" s="684"/>
      <c r="H243" s="684"/>
      <c r="I243" s="684"/>
      <c r="J243" s="684"/>
      <c r="K243" s="684"/>
      <c r="L243" s="684"/>
      <c r="M243" s="684"/>
      <c r="N243" s="684"/>
      <c r="O243" s="684"/>
      <c r="P243" s="684"/>
      <c r="Q243" s="684"/>
      <c r="R243" s="684"/>
      <c r="S243" s="684"/>
      <c r="T243" s="684"/>
      <c r="U243" s="684"/>
      <c r="V243" s="684"/>
      <c r="W243" s="15"/>
      <c r="X243" s="15"/>
      <c r="Y243" s="15"/>
      <c r="Z243" s="15"/>
      <c r="AA243" s="15"/>
    </row>
    <row r="244" spans="1:28" ht="14.85" customHeight="1" x14ac:dyDescent="0.15">
      <c r="A244" s="3"/>
      <c r="B244" s="117"/>
      <c r="C244" s="79" t="s">
        <v>254</v>
      </c>
      <c r="D244" s="57" t="s">
        <v>547</v>
      </c>
      <c r="E244" s="57"/>
      <c r="F244" s="57"/>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65" customHeight="1" x14ac:dyDescent="0.15">
      <c r="A245" s="3"/>
      <c r="B245" s="117"/>
      <c r="C245" s="683" t="s">
        <v>255</v>
      </c>
      <c r="D245" s="57" t="s">
        <v>253</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65" customHeight="1" x14ac:dyDescent="0.15">
      <c r="A246" s="3"/>
      <c r="B246" s="117"/>
      <c r="C246" s="683"/>
      <c r="D246" s="57" t="s">
        <v>548</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65" customHeight="1" x14ac:dyDescent="0.15">
      <c r="A247" s="3"/>
      <c r="B247" s="117"/>
      <c r="C247" s="79" t="s">
        <v>256</v>
      </c>
      <c r="D247" s="57" t="s">
        <v>441</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65" customHeight="1" x14ac:dyDescent="0.15">
      <c r="A248" s="3"/>
      <c r="B248" s="117"/>
      <c r="C248" s="79" t="s">
        <v>257</v>
      </c>
      <c r="D248" s="577" t="s">
        <v>488</v>
      </c>
      <c r="E248" s="174"/>
      <c r="F248" s="174"/>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65" customHeight="1" x14ac:dyDescent="0.15">
      <c r="A249" s="3"/>
      <c r="B249" s="117"/>
      <c r="C249" s="665" t="s">
        <v>258</v>
      </c>
      <c r="D249" s="57" t="s">
        <v>145</v>
      </c>
      <c r="E249" s="57"/>
      <c r="F249" s="57"/>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65" customHeight="1" x14ac:dyDescent="0.15">
      <c r="A250" s="3"/>
      <c r="B250" s="117"/>
      <c r="C250" s="665"/>
      <c r="D250" s="57" t="s">
        <v>535</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65" customHeight="1" x14ac:dyDescent="0.15">
      <c r="A251" s="3"/>
      <c r="B251" s="117"/>
      <c r="C251" s="666" t="s">
        <v>259</v>
      </c>
      <c r="D251" s="241" t="s">
        <v>481</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65" customHeight="1" x14ac:dyDescent="0.15">
      <c r="A252" s="3"/>
      <c r="B252" s="117"/>
      <c r="C252" s="666"/>
      <c r="D252" s="241" t="s">
        <v>482</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65" customHeight="1" x14ac:dyDescent="0.15">
      <c r="A253" s="3"/>
      <c r="B253" s="117"/>
      <c r="C253" s="79" t="s">
        <v>260</v>
      </c>
      <c r="D253" s="241" t="s">
        <v>475</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65" customHeight="1" x14ac:dyDescent="0.15">
      <c r="A254" s="3"/>
      <c r="B254" s="117"/>
      <c r="C254" s="79"/>
      <c r="D254" s="241" t="s">
        <v>326</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65" customHeight="1" x14ac:dyDescent="0.15">
      <c r="A255" s="3"/>
      <c r="B255" s="117"/>
      <c r="C255" s="79" t="s">
        <v>262</v>
      </c>
      <c r="D255" s="57" t="s">
        <v>156</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65" customHeight="1" x14ac:dyDescent="0.15">
      <c r="A256" s="3"/>
      <c r="B256" s="118"/>
      <c r="C256" s="11"/>
      <c r="D256" s="36"/>
      <c r="E256" s="36"/>
      <c r="F256" s="36"/>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1500000000000004" customHeight="1" thickBot="1" x14ac:dyDescent="0.2">
      <c r="A257" s="3"/>
      <c r="B257" s="91"/>
      <c r="C257" s="83"/>
      <c r="D257" s="82"/>
      <c r="E257" s="82"/>
      <c r="F257" s="82"/>
      <c r="G257" s="83"/>
      <c r="H257" s="83"/>
      <c r="I257" s="83"/>
      <c r="J257" s="83"/>
      <c r="K257" s="83"/>
      <c r="L257" s="83"/>
      <c r="M257" s="83"/>
      <c r="N257" s="83"/>
      <c r="O257" s="83"/>
      <c r="P257" s="83"/>
      <c r="Q257" s="83"/>
      <c r="R257" s="83"/>
      <c r="S257" s="83"/>
      <c r="T257" s="83"/>
      <c r="U257" s="81"/>
      <c r="V257" s="81"/>
      <c r="W257" s="81"/>
      <c r="X257" s="81"/>
      <c r="Y257" s="81"/>
      <c r="Z257" s="81"/>
      <c r="AA257" s="81"/>
    </row>
    <row r="258" spans="1:28" s="4" customFormat="1" ht="3" customHeight="1" x14ac:dyDescent="0.15">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65" customHeight="1" x14ac:dyDescent="0.15">
      <c r="A259" s="3"/>
      <c r="B259" s="3"/>
      <c r="C259" s="3"/>
      <c r="D259" s="9"/>
      <c r="E259" s="9"/>
      <c r="F259" s="9"/>
      <c r="G259" s="61"/>
      <c r="H259" s="3"/>
      <c r="I259" s="3"/>
      <c r="J259" s="3"/>
      <c r="K259" s="3"/>
      <c r="L259" s="3"/>
      <c r="M259" s="3"/>
      <c r="N259" s="3"/>
      <c r="O259" s="3"/>
      <c r="P259" s="3"/>
      <c r="Q259" s="3"/>
      <c r="R259" s="3"/>
      <c r="S259" s="3"/>
      <c r="T259" s="3"/>
      <c r="U259" s="9"/>
      <c r="V259" s="9"/>
      <c r="W259" s="9"/>
      <c r="X259" s="9"/>
      <c r="Y259" s="9"/>
      <c r="Z259" s="9"/>
      <c r="AA259" s="9"/>
      <c r="AB259" s="4"/>
    </row>
    <row r="260" spans="1:28" s="4" customFormat="1" ht="14.65" customHeight="1" x14ac:dyDescent="0.2">
      <c r="A260" s="59"/>
      <c r="B260" s="3"/>
      <c r="C260" s="275" t="s">
        <v>93</v>
      </c>
      <c r="D260" s="9"/>
      <c r="E260" s="9"/>
      <c r="F260" s="9"/>
      <c r="G260" s="61"/>
      <c r="H260" s="3"/>
      <c r="I260" s="3"/>
      <c r="J260" s="3"/>
      <c r="K260" s="3"/>
      <c r="L260" s="3"/>
      <c r="M260" s="3"/>
      <c r="N260" s="3"/>
      <c r="O260" s="3"/>
      <c r="P260" s="3"/>
      <c r="Q260" s="3"/>
      <c r="R260" s="3"/>
      <c r="S260" s="3"/>
      <c r="T260" s="3"/>
      <c r="U260" s="9"/>
      <c r="V260" s="9"/>
      <c r="W260" s="9"/>
      <c r="X260" s="9"/>
      <c r="Y260" s="9"/>
      <c r="Z260" s="9"/>
      <c r="AA260" s="9"/>
      <c r="AB260" s="5"/>
    </row>
    <row r="261" spans="1:28" ht="14.65" customHeight="1" thickBot="1" x14ac:dyDescent="0.2">
      <c r="A261" s="3"/>
      <c r="B261" s="62" t="s">
        <v>128</v>
      </c>
      <c r="C261" s="59"/>
      <c r="D261" s="9"/>
      <c r="E261" s="9"/>
      <c r="F261" s="9"/>
      <c r="G261" s="63"/>
      <c r="H261" s="59"/>
      <c r="I261" s="59"/>
      <c r="J261" s="59"/>
      <c r="K261" s="59"/>
      <c r="L261" s="59"/>
      <c r="M261" s="59"/>
      <c r="N261" s="59"/>
      <c r="O261" s="59"/>
      <c r="P261" s="59"/>
      <c r="Q261" s="59"/>
      <c r="R261" s="59"/>
      <c r="S261" s="59"/>
      <c r="T261" s="59"/>
      <c r="U261" s="9"/>
      <c r="V261" s="9"/>
      <c r="W261" s="9"/>
      <c r="X261" s="9"/>
      <c r="Y261" s="9"/>
      <c r="Z261" s="9"/>
      <c r="AA261" s="9"/>
    </row>
    <row r="262" spans="1:28" ht="4.1500000000000004" customHeight="1" x14ac:dyDescent="0.15">
      <c r="A262" s="3"/>
      <c r="B262" s="165"/>
      <c r="C262" s="171"/>
      <c r="D262" s="170"/>
      <c r="E262" s="170"/>
      <c r="F262" s="170"/>
      <c r="G262" s="172"/>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1:28" ht="14.65" customHeight="1" x14ac:dyDescent="0.15">
      <c r="A263" s="3"/>
      <c r="B263" s="166"/>
      <c r="C263" s="173" t="s">
        <v>269</v>
      </c>
      <c r="D263" s="57" t="str">
        <f xml:space="preserve"> ""&amp;TEXT(E7,"ggge年m月d日")&amp;"付けで公告のありました下記工事の事後審査に必要な書類を提出します。"</f>
        <v>令和4年9月13日付けで公告のありました下記工事の事後審査に必要な書類を提出します。</v>
      </c>
      <c r="E263" s="57"/>
      <c r="F263" s="57"/>
      <c r="G263" s="36"/>
      <c r="H263" s="36"/>
      <c r="I263" s="36"/>
      <c r="J263" s="36"/>
      <c r="K263" s="36"/>
      <c r="L263" s="36"/>
      <c r="M263" s="36"/>
      <c r="N263" s="36"/>
      <c r="O263" s="36"/>
      <c r="P263" s="36"/>
      <c r="Q263" s="36"/>
      <c r="R263" s="36"/>
      <c r="S263" s="36"/>
      <c r="T263" s="36"/>
      <c r="U263" s="36"/>
      <c r="V263" s="36"/>
      <c r="W263" s="36"/>
      <c r="X263" s="36"/>
      <c r="Y263" s="36"/>
      <c r="Z263" s="36"/>
      <c r="AA263" s="36"/>
    </row>
    <row r="264" spans="1:28" ht="14.65" customHeight="1" x14ac:dyDescent="0.15">
      <c r="A264" s="3"/>
      <c r="B264" s="166"/>
      <c r="C264" s="173" t="s">
        <v>269</v>
      </c>
      <c r="D264" s="57" t="s">
        <v>92</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65" customHeight="1" x14ac:dyDescent="0.15">
      <c r="A265" s="3"/>
      <c r="B265" s="166"/>
      <c r="C265" s="173" t="s">
        <v>270</v>
      </c>
      <c r="D265" s="57" t="s">
        <v>483</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65" customHeight="1" x14ac:dyDescent="0.15">
      <c r="A266" s="3"/>
      <c r="B266" s="166"/>
      <c r="C266" s="173" t="s">
        <v>271</v>
      </c>
      <c r="D266" s="241" t="str">
        <f>"若手技術者の"&amp;E14&amp;"に関する資格取得実績"</f>
        <v>若手技術者の土木一式工事に関する資格取得実績</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65" customHeight="1" x14ac:dyDescent="0.15">
      <c r="A267" s="3"/>
      <c r="B267" s="166"/>
      <c r="C267" s="173" t="s">
        <v>272</v>
      </c>
      <c r="D267"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国、地方公共団体又は特殊法人等の発注工事における過去10年間（平成24年度から令和3年度まで）の同規模工事における主任（監理）技術者としての施工実績を記入してください。</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65" customHeight="1" x14ac:dyDescent="0.15">
      <c r="A268" s="3"/>
      <c r="B268" s="166"/>
      <c r="C268" s="173" t="s">
        <v>273</v>
      </c>
      <c r="D268" s="57" t="str">
        <f>E14&amp;"に関する本工事配置予定技術者の保有する資格"</f>
        <v>土木一式工事に関する本工事配置予定技術者の保有する資格</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65" customHeight="1" x14ac:dyDescent="0.15">
      <c r="A269" s="3"/>
      <c r="B269" s="166"/>
      <c r="C269" s="173" t="s">
        <v>78</v>
      </c>
      <c r="D269" s="58"/>
      <c r="E269" s="58"/>
      <c r="F269" s="58"/>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65" customHeight="1" x14ac:dyDescent="0.15">
      <c r="A270" s="3"/>
      <c r="B270" s="166"/>
      <c r="C270" s="173" t="s">
        <v>78</v>
      </c>
      <c r="D270" s="175"/>
      <c r="E270" s="175"/>
      <c r="F270" s="175"/>
      <c r="G270" s="36"/>
      <c r="H270" s="36"/>
      <c r="I270" s="36"/>
      <c r="J270" s="36"/>
      <c r="K270" s="36"/>
      <c r="L270" s="36"/>
      <c r="M270" s="36"/>
      <c r="N270" s="36"/>
      <c r="O270" s="36"/>
      <c r="P270" s="36"/>
      <c r="Q270" s="36"/>
      <c r="R270" s="36"/>
      <c r="S270" s="36"/>
      <c r="T270" s="36"/>
      <c r="U270" s="36"/>
      <c r="V270" s="36"/>
      <c r="W270" s="36"/>
      <c r="X270" s="36"/>
      <c r="Y270" s="36"/>
      <c r="Z270" s="36"/>
      <c r="AA270" s="36"/>
      <c r="AB270" s="4"/>
    </row>
    <row r="271" spans="1:28" s="4" customFormat="1" ht="14.65" customHeight="1" x14ac:dyDescent="0.15">
      <c r="A271" s="3"/>
      <c r="B271" s="166"/>
      <c r="C271" s="173" t="s">
        <v>78</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5"/>
    </row>
    <row r="272" spans="1:28" ht="14.65" customHeight="1" x14ac:dyDescent="0.15">
      <c r="A272" s="3"/>
      <c r="B272" s="166"/>
      <c r="C272" s="173" t="s">
        <v>78</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row>
    <row r="273" spans="1:27" ht="14.65" customHeight="1" x14ac:dyDescent="0.15">
      <c r="A273" s="3"/>
      <c r="B273" s="167"/>
      <c r="C273" s="173" t="s">
        <v>78</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4.1500000000000004" customHeight="1" thickBot="1" x14ac:dyDescent="0.2">
      <c r="A274" s="3"/>
      <c r="B274" s="168"/>
      <c r="C274" s="169"/>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15">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E74:M74"/>
    <mergeCell ref="E73:M73"/>
    <mergeCell ref="E72:M72"/>
    <mergeCell ref="E71:M71"/>
    <mergeCell ref="E70:M70"/>
    <mergeCell ref="E69:M69"/>
    <mergeCell ref="E68:M68"/>
    <mergeCell ref="E63:M63"/>
    <mergeCell ref="E62:M62"/>
    <mergeCell ref="E65:M65"/>
    <mergeCell ref="E64:M64"/>
    <mergeCell ref="L11:M11"/>
    <mergeCell ref="E11:F11"/>
    <mergeCell ref="G11:I11"/>
    <mergeCell ref="S15:S16"/>
    <mergeCell ref="U15:W15"/>
    <mergeCell ref="J15:M15"/>
    <mergeCell ref="E15:H15"/>
    <mergeCell ref="E16:H16"/>
    <mergeCell ref="N15:P15"/>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s>
  <phoneticPr fontId="1"/>
  <dataValidations count="5">
    <dataValidation type="list" allowBlank="1" showInputMessage="1" showErrorMessage="1" sqref="E13">
      <formula1>$U$13:$V$13</formula1>
    </dataValidation>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19050</xdr:colOff>
                    <xdr:row>90</xdr:row>
                    <xdr:rowOff>19050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19050</xdr:colOff>
                    <xdr:row>91</xdr:row>
                    <xdr:rowOff>19050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19050</xdr:colOff>
                    <xdr:row>93</xdr:row>
                    <xdr:rowOff>19050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19050</xdr:colOff>
                    <xdr:row>97</xdr:row>
                    <xdr:rowOff>19050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19050</xdr:colOff>
                    <xdr:row>98</xdr:row>
                    <xdr:rowOff>19050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19050</xdr:colOff>
                    <xdr:row>99</xdr:row>
                    <xdr:rowOff>19050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19050</xdr:colOff>
                    <xdr:row>100</xdr:row>
                    <xdr:rowOff>19050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19050</xdr:colOff>
                    <xdr:row>101</xdr:row>
                    <xdr:rowOff>19050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19050</xdr:colOff>
                    <xdr:row>102</xdr:row>
                    <xdr:rowOff>19050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19050</xdr:colOff>
                    <xdr:row>109</xdr:row>
                    <xdr:rowOff>19050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19050</xdr:colOff>
                    <xdr:row>110</xdr:row>
                    <xdr:rowOff>19050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19050</xdr:colOff>
                    <xdr:row>111</xdr:row>
                    <xdr:rowOff>19050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19050</xdr:colOff>
                    <xdr:row>108</xdr:row>
                    <xdr:rowOff>19050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19050</xdr:colOff>
                    <xdr:row>114</xdr:row>
                    <xdr:rowOff>19050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19050</xdr:colOff>
                    <xdr:row>115</xdr:row>
                    <xdr:rowOff>19050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19050</xdr:colOff>
                    <xdr:row>121</xdr:row>
                    <xdr:rowOff>19050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19050</xdr:colOff>
                    <xdr:row>122</xdr:row>
                    <xdr:rowOff>19050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19050</xdr:colOff>
                    <xdr:row>123</xdr:row>
                    <xdr:rowOff>19050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19050</xdr:colOff>
                    <xdr:row>124</xdr:row>
                    <xdr:rowOff>19050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19050</xdr:colOff>
                    <xdr:row>132</xdr:row>
                    <xdr:rowOff>19050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19050</xdr:colOff>
                    <xdr:row>135</xdr:row>
                    <xdr:rowOff>19050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19050</xdr:colOff>
                    <xdr:row>137</xdr:row>
                    <xdr:rowOff>19050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19050</xdr:colOff>
                    <xdr:row>138</xdr:row>
                    <xdr:rowOff>19050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19050</xdr:colOff>
                    <xdr:row>139</xdr:row>
                    <xdr:rowOff>19050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19050</xdr:colOff>
                    <xdr:row>140</xdr:row>
                    <xdr:rowOff>0</xdr:rowOff>
                  </from>
                  <to>
                    <xdr:col>1</xdr:col>
                    <xdr:colOff>152400</xdr:colOff>
                    <xdr:row>140</xdr:row>
                    <xdr:rowOff>161925</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19050</xdr:colOff>
                    <xdr:row>140</xdr:row>
                    <xdr:rowOff>19050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19050</xdr:colOff>
                    <xdr:row>133</xdr:row>
                    <xdr:rowOff>19050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19050</xdr:colOff>
                    <xdr:row>147</xdr:row>
                    <xdr:rowOff>19050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19050</xdr:colOff>
                    <xdr:row>149</xdr:row>
                    <xdr:rowOff>19050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19050</xdr:colOff>
                    <xdr:row>150</xdr:row>
                    <xdr:rowOff>19050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19050</xdr:colOff>
                    <xdr:row>151</xdr:row>
                    <xdr:rowOff>0</xdr:rowOff>
                  </from>
                  <to>
                    <xdr:col>1</xdr:col>
                    <xdr:colOff>152400</xdr:colOff>
                    <xdr:row>151</xdr:row>
                    <xdr:rowOff>161925</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19050</xdr:colOff>
                    <xdr:row>156</xdr:row>
                    <xdr:rowOff>19050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19050</xdr:colOff>
                    <xdr:row>157</xdr:row>
                    <xdr:rowOff>19050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19050</xdr:colOff>
                    <xdr:row>158</xdr:row>
                    <xdr:rowOff>19050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19050</xdr:colOff>
                    <xdr:row>154</xdr:row>
                    <xdr:rowOff>19050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19050</xdr:colOff>
                    <xdr:row>165</xdr:row>
                    <xdr:rowOff>19050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19050</xdr:colOff>
                    <xdr:row>166</xdr:row>
                    <xdr:rowOff>19050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19050</xdr:colOff>
                    <xdr:row>168</xdr:row>
                    <xdr:rowOff>19050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19050</xdr:colOff>
                    <xdr:row>169</xdr:row>
                    <xdr:rowOff>19050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19050</xdr:colOff>
                    <xdr:row>176</xdr:row>
                    <xdr:rowOff>19050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19050</xdr:colOff>
                    <xdr:row>177</xdr:row>
                    <xdr:rowOff>19050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19050</xdr:colOff>
                    <xdr:row>178</xdr:row>
                    <xdr:rowOff>19050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19050</xdr:colOff>
                    <xdr:row>179</xdr:row>
                    <xdr:rowOff>19050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19050</xdr:colOff>
                    <xdr:row>191</xdr:row>
                    <xdr:rowOff>19050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19050</xdr:colOff>
                    <xdr:row>193</xdr:row>
                    <xdr:rowOff>19050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19050</xdr:colOff>
                    <xdr:row>194</xdr:row>
                    <xdr:rowOff>19050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19050</xdr:colOff>
                    <xdr:row>195</xdr:row>
                    <xdr:rowOff>19050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19050</xdr:colOff>
                    <xdr:row>196</xdr:row>
                    <xdr:rowOff>19050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19050</xdr:colOff>
                    <xdr:row>197</xdr:row>
                    <xdr:rowOff>19050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19050</xdr:colOff>
                    <xdr:row>198</xdr:row>
                    <xdr:rowOff>19050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19050</xdr:colOff>
                    <xdr:row>207</xdr:row>
                    <xdr:rowOff>19050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19050</xdr:colOff>
                    <xdr:row>211</xdr:row>
                    <xdr:rowOff>19050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19050</xdr:colOff>
                    <xdr:row>215</xdr:row>
                    <xdr:rowOff>19050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19050</xdr:colOff>
                    <xdr:row>216</xdr:row>
                    <xdr:rowOff>19050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19050</xdr:colOff>
                    <xdr:row>217</xdr:row>
                    <xdr:rowOff>19050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19050</xdr:colOff>
                    <xdr:row>218</xdr:row>
                    <xdr:rowOff>19050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19050</xdr:colOff>
                    <xdr:row>219</xdr:row>
                    <xdr:rowOff>19050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19050</xdr:colOff>
                    <xdr:row>220</xdr:row>
                    <xdr:rowOff>19050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19050</xdr:colOff>
                    <xdr:row>221</xdr:row>
                    <xdr:rowOff>19050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19050</xdr:colOff>
                    <xdr:row>222</xdr:row>
                    <xdr:rowOff>19050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19050</xdr:colOff>
                    <xdr:row>224</xdr:row>
                    <xdr:rowOff>19050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19050</xdr:colOff>
                    <xdr:row>239</xdr:row>
                    <xdr:rowOff>19050</xdr:rowOff>
                  </from>
                  <to>
                    <xdr:col>1</xdr:col>
                    <xdr:colOff>152400</xdr:colOff>
                    <xdr:row>241</xdr:row>
                    <xdr:rowOff>9525</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19050</xdr:colOff>
                    <xdr:row>243</xdr:row>
                    <xdr:rowOff>19050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19050</xdr:colOff>
                    <xdr:row>244</xdr:row>
                    <xdr:rowOff>19050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19050</xdr:colOff>
                    <xdr:row>245</xdr:row>
                    <xdr:rowOff>19050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19050</xdr:colOff>
                    <xdr:row>246</xdr:row>
                    <xdr:rowOff>19050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19050</xdr:colOff>
                    <xdr:row>248</xdr:row>
                    <xdr:rowOff>19050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19050</xdr:colOff>
                    <xdr:row>249</xdr:row>
                    <xdr:rowOff>19050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19050</xdr:colOff>
                    <xdr:row>250</xdr:row>
                    <xdr:rowOff>19050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19050</xdr:colOff>
                    <xdr:row>251</xdr:row>
                    <xdr:rowOff>19050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19050</xdr:colOff>
                    <xdr:row>252</xdr:row>
                    <xdr:rowOff>19050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19050</xdr:colOff>
                    <xdr:row>254</xdr:row>
                    <xdr:rowOff>19050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19050</xdr:colOff>
                    <xdr:row>89</xdr:row>
                    <xdr:rowOff>19050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19050</xdr:colOff>
                    <xdr:row>88</xdr:row>
                    <xdr:rowOff>9525</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19050</xdr:colOff>
                    <xdr:row>130</xdr:row>
                    <xdr:rowOff>19050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19050</xdr:colOff>
                    <xdr:row>131</xdr:row>
                    <xdr:rowOff>19050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19050</xdr:colOff>
                    <xdr:row>204</xdr:row>
                    <xdr:rowOff>19050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19050</xdr:colOff>
                    <xdr:row>205</xdr:row>
                    <xdr:rowOff>19050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19050</xdr:colOff>
                    <xdr:row>206</xdr:row>
                    <xdr:rowOff>19050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19050</xdr:colOff>
                    <xdr:row>264</xdr:row>
                    <xdr:rowOff>19050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19050</xdr:colOff>
                    <xdr:row>265</xdr:row>
                    <xdr:rowOff>19050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19050</xdr:colOff>
                    <xdr:row>266</xdr:row>
                    <xdr:rowOff>19050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19050</xdr:colOff>
                    <xdr:row>267</xdr:row>
                    <xdr:rowOff>19050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19050</xdr:colOff>
                    <xdr:row>268</xdr:row>
                    <xdr:rowOff>19050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19050</xdr:colOff>
                    <xdr:row>269</xdr:row>
                    <xdr:rowOff>19050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19050</xdr:colOff>
                    <xdr:row>270</xdr:row>
                    <xdr:rowOff>19050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19050</xdr:colOff>
                    <xdr:row>271</xdr:row>
                    <xdr:rowOff>19050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19050</xdr:colOff>
                    <xdr:row>272</xdr:row>
                    <xdr:rowOff>19050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19050</xdr:colOff>
                    <xdr:row>263</xdr:row>
                    <xdr:rowOff>19050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19050</xdr:colOff>
                    <xdr:row>262</xdr:row>
                    <xdr:rowOff>19050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19050</xdr:colOff>
                    <xdr:row>159</xdr:row>
                    <xdr:rowOff>19050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19050</xdr:colOff>
                    <xdr:row>255</xdr:row>
                    <xdr:rowOff>19050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19050</xdr:colOff>
                    <xdr:row>134</xdr:row>
                    <xdr:rowOff>19050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19050</xdr:colOff>
                    <xdr:row>212</xdr:row>
                    <xdr:rowOff>19050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19050</xdr:colOff>
                    <xdr:row>141</xdr:row>
                    <xdr:rowOff>19050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19050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19050</xdr:colOff>
                    <xdr:row>223</xdr:row>
                    <xdr:rowOff>19050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19050</xdr:colOff>
                    <xdr:row>247</xdr:row>
                    <xdr:rowOff>19050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19050</xdr:colOff>
                    <xdr:row>152</xdr:row>
                    <xdr:rowOff>19050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19050</xdr:colOff>
                    <xdr:row>180</xdr:row>
                    <xdr:rowOff>19050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19050</xdr:colOff>
                    <xdr:row>181</xdr:row>
                    <xdr:rowOff>19050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19050</xdr:colOff>
                    <xdr:row>151</xdr:row>
                    <xdr:rowOff>19050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19050</xdr:colOff>
                    <xdr:row>136</xdr:row>
                    <xdr:rowOff>19050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19050</xdr:colOff>
                    <xdr:row>242</xdr:row>
                    <xdr:rowOff>19050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19050</xdr:colOff>
                    <xdr:row>171</xdr:row>
                    <xdr:rowOff>19050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19050</xdr:colOff>
                    <xdr:row>112</xdr:row>
                    <xdr:rowOff>19050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19050</xdr:colOff>
                    <xdr:row>113</xdr:row>
                    <xdr:rowOff>19050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19050</xdr:colOff>
                    <xdr:row>192</xdr:row>
                    <xdr:rowOff>19050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19050</xdr:colOff>
                    <xdr:row>208</xdr:row>
                    <xdr:rowOff>19050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19050</xdr:colOff>
                    <xdr:row>209</xdr:row>
                    <xdr:rowOff>19050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19050</xdr:colOff>
                    <xdr:row>210</xdr:row>
                    <xdr:rowOff>19050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19050</xdr:colOff>
                    <xdr:row>153</xdr:row>
                    <xdr:rowOff>19050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19050</xdr:colOff>
                    <xdr:row>155</xdr:row>
                    <xdr:rowOff>19050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19050</xdr:colOff>
                    <xdr:row>213</xdr:row>
                    <xdr:rowOff>19050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19050</xdr:colOff>
                    <xdr:row>214</xdr:row>
                    <xdr:rowOff>19050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19050</xdr:colOff>
                    <xdr:row>92</xdr:row>
                    <xdr:rowOff>9525</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19050</xdr:colOff>
                    <xdr:row>94</xdr:row>
                    <xdr:rowOff>19050</xdr:rowOff>
                  </from>
                  <to>
                    <xdr:col>1</xdr:col>
                    <xdr:colOff>152400</xdr:colOff>
                    <xdr:row>94</xdr:row>
                    <xdr:rowOff>180975</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19050</xdr:colOff>
                    <xdr:row>94</xdr:row>
                    <xdr:rowOff>9525</xdr:rowOff>
                  </from>
                  <to>
                    <xdr:col>1</xdr:col>
                    <xdr:colOff>152400</xdr:colOff>
                    <xdr:row>94</xdr:row>
                    <xdr:rowOff>180975</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19050</xdr:colOff>
                    <xdr:row>95</xdr:row>
                    <xdr:rowOff>9525</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19050</xdr:colOff>
                    <xdr:row>96</xdr:row>
                    <xdr:rowOff>9525</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R225"/>
  <sheetViews>
    <sheetView view="pageBreakPreview" topLeftCell="A189" zoomScale="115" zoomScaleNormal="100" zoomScaleSheetLayoutView="115" workbookViewId="0">
      <selection activeCell="I8" sqref="I8:O8"/>
    </sheetView>
  </sheetViews>
  <sheetFormatPr defaultColWidth="8.75" defaultRowHeight="13.5" x14ac:dyDescent="0.15"/>
  <cols>
    <col min="1" max="1" width="5.75" style="159" customWidth="1"/>
    <col min="2" max="2" width="10.75" style="159" customWidth="1"/>
    <col min="3" max="3" width="3.75" style="159" customWidth="1"/>
    <col min="4" max="8" width="9.25" style="159" customWidth="1"/>
    <col min="9" max="10" width="7.75" style="159" customWidth="1"/>
    <col min="11" max="12" width="8.75" style="544"/>
    <col min="13" max="16384" width="8.75" style="159"/>
  </cols>
  <sheetData>
    <row r="1" spans="1:14" ht="27" customHeight="1" x14ac:dyDescent="0.15">
      <c r="A1" s="494" t="s">
        <v>356</v>
      </c>
      <c r="B1" s="272"/>
      <c r="C1" s="272"/>
      <c r="D1" s="272"/>
      <c r="E1" s="272"/>
      <c r="F1" s="272"/>
      <c r="G1" s="272"/>
      <c r="H1" s="272"/>
      <c r="I1" s="272"/>
      <c r="J1" s="272"/>
      <c r="K1" s="542"/>
      <c r="L1" s="542"/>
      <c r="M1" s="271"/>
      <c r="N1" s="271"/>
    </row>
    <row r="2" spans="1:14" s="162" customFormat="1" x14ac:dyDescent="0.15">
      <c r="A2" s="932" t="s">
        <v>6</v>
      </c>
      <c r="B2" s="932"/>
      <c r="C2" s="932"/>
      <c r="D2" s="932"/>
      <c r="E2" s="932"/>
      <c r="F2" s="932"/>
      <c r="G2" s="932"/>
      <c r="H2" s="932"/>
      <c r="I2" s="932"/>
      <c r="J2" s="932"/>
      <c r="K2" s="570">
        <v>11</v>
      </c>
      <c r="L2" s="543"/>
    </row>
    <row r="3" spans="1:14" s="162" customFormat="1" x14ac:dyDescent="0.15">
      <c r="A3" s="932"/>
      <c r="B3" s="932"/>
      <c r="C3" s="932"/>
      <c r="D3" s="932"/>
      <c r="E3" s="932"/>
      <c r="F3" s="932"/>
      <c r="G3" s="932"/>
      <c r="H3" s="932"/>
      <c r="I3" s="932"/>
      <c r="J3" s="932"/>
      <c r="K3" s="570">
        <v>11</v>
      </c>
      <c r="L3" s="543"/>
    </row>
    <row r="4" spans="1:14" s="162" customFormat="1" ht="15" x14ac:dyDescent="0.15">
      <c r="A4" s="209"/>
      <c r="B4" s="209"/>
      <c r="C4" s="209"/>
      <c r="D4" s="209"/>
      <c r="E4" s="209"/>
      <c r="F4" s="209"/>
      <c r="G4" s="209"/>
      <c r="H4" s="209"/>
      <c r="I4" s="209"/>
      <c r="J4" s="209"/>
      <c r="K4" s="574">
        <v>13</v>
      </c>
      <c r="L4" s="543"/>
    </row>
    <row r="5" spans="1:14" s="162" customFormat="1" ht="15" x14ac:dyDescent="0.15">
      <c r="A5" s="933" t="str">
        <f>"　"&amp;入力シート!D89</f>
        <v>　安城市の道路改良工事（小川山田地区）その２に係る公告に基づく条件付き一般競争入札等については、関係法令に定めるもののほか、この別記によるものとする。</v>
      </c>
      <c r="B5" s="933"/>
      <c r="C5" s="933"/>
      <c r="D5" s="933"/>
      <c r="E5" s="933"/>
      <c r="F5" s="933"/>
      <c r="G5" s="933"/>
      <c r="H5" s="933"/>
      <c r="I5" s="933"/>
      <c r="J5" s="933"/>
      <c r="K5" s="574">
        <v>13</v>
      </c>
      <c r="L5" s="543"/>
    </row>
    <row r="6" spans="1:14" s="162" customFormat="1" ht="15" x14ac:dyDescent="0.15">
      <c r="A6" s="933"/>
      <c r="B6" s="933"/>
      <c r="C6" s="933"/>
      <c r="D6" s="933"/>
      <c r="E6" s="933"/>
      <c r="F6" s="933"/>
      <c r="G6" s="933"/>
      <c r="H6" s="933"/>
      <c r="I6" s="933"/>
      <c r="J6" s="933"/>
      <c r="K6" s="574">
        <v>13</v>
      </c>
      <c r="L6" s="543"/>
    </row>
    <row r="7" spans="1:14" s="162" customFormat="1" x14ac:dyDescent="0.15">
      <c r="A7" s="209"/>
      <c r="B7" s="209"/>
      <c r="C7" s="209"/>
      <c r="D7" s="209"/>
      <c r="E7" s="209"/>
      <c r="F7" s="209"/>
      <c r="G7" s="209"/>
      <c r="H7" s="209"/>
      <c r="I7" s="209"/>
      <c r="J7" s="209"/>
      <c r="K7" s="570">
        <v>11</v>
      </c>
      <c r="L7" s="543"/>
    </row>
    <row r="8" spans="1:14" s="162" customFormat="1" ht="15" x14ac:dyDescent="0.15">
      <c r="A8" s="210" t="s">
        <v>8</v>
      </c>
      <c r="B8" s="210"/>
      <c r="C8" s="210"/>
      <c r="D8" s="934"/>
      <c r="E8" s="934"/>
      <c r="F8" s="934"/>
      <c r="G8" s="934"/>
      <c r="H8" s="934"/>
      <c r="I8" s="934"/>
      <c r="J8" s="934"/>
      <c r="K8" s="574">
        <v>13</v>
      </c>
      <c r="L8" s="543"/>
    </row>
    <row r="9" spans="1:14" s="162" customFormat="1" ht="15" x14ac:dyDescent="0.15">
      <c r="A9" s="553">
        <v>1</v>
      </c>
      <c r="B9" s="554" t="s">
        <v>1</v>
      </c>
      <c r="C9" s="210"/>
      <c r="D9" s="934">
        <f>入力シート!E8</f>
        <v>2022108206</v>
      </c>
      <c r="E9" s="934"/>
      <c r="F9" s="934"/>
      <c r="G9" s="934"/>
      <c r="H9" s="934"/>
      <c r="I9" s="934"/>
      <c r="J9" s="934"/>
      <c r="K9" s="574">
        <v>13</v>
      </c>
      <c r="L9" s="543"/>
    </row>
    <row r="10" spans="1:14" s="162" customFormat="1" ht="15" x14ac:dyDescent="0.15">
      <c r="A10" s="553">
        <v>2</v>
      </c>
      <c r="B10" s="554" t="s">
        <v>2</v>
      </c>
      <c r="C10" s="210"/>
      <c r="D10" s="934" t="str">
        <f>入力シート!E9</f>
        <v>道路改良工事（小川山田地区）その２</v>
      </c>
      <c r="E10" s="934"/>
      <c r="F10" s="934"/>
      <c r="G10" s="934"/>
      <c r="H10" s="934"/>
      <c r="I10" s="934"/>
      <c r="J10" s="934"/>
      <c r="K10" s="574">
        <v>13</v>
      </c>
      <c r="L10" s="543"/>
    </row>
    <row r="11" spans="1:14" s="162" customFormat="1" ht="15" x14ac:dyDescent="0.15">
      <c r="A11" s="553">
        <v>3</v>
      </c>
      <c r="B11" s="554" t="s">
        <v>3</v>
      </c>
      <c r="C11" s="210"/>
      <c r="D11" s="934" t="str">
        <f>入力シート!E10</f>
        <v>市道山中曽根線</v>
      </c>
      <c r="E11" s="934"/>
      <c r="F11" s="934"/>
      <c r="G11" s="934"/>
      <c r="H11" s="934"/>
      <c r="I11" s="934"/>
      <c r="J11" s="934"/>
      <c r="K11" s="574">
        <v>13</v>
      </c>
      <c r="L11" s="543"/>
    </row>
    <row r="12" spans="1:14" s="162" customFormat="1" ht="15" x14ac:dyDescent="0.15">
      <c r="A12" s="553">
        <v>4</v>
      </c>
      <c r="B12" s="554" t="s">
        <v>4</v>
      </c>
      <c r="C12" s="210"/>
      <c r="D12" s="934" t="str">
        <f>入力シート!D90</f>
        <v>安城市小川町地内ほか</v>
      </c>
      <c r="E12" s="934"/>
      <c r="F12" s="934"/>
      <c r="G12" s="555"/>
      <c r="H12" s="555"/>
      <c r="I12" s="555"/>
      <c r="J12" s="555"/>
      <c r="K12" s="574">
        <v>13</v>
      </c>
      <c r="L12" s="543"/>
    </row>
    <row r="13" spans="1:14" s="162" customFormat="1" ht="15" x14ac:dyDescent="0.15">
      <c r="A13" s="553">
        <v>5</v>
      </c>
      <c r="B13" s="554" t="s">
        <v>9</v>
      </c>
      <c r="C13" s="210"/>
      <c r="D13" s="934" t="str">
        <f>IF(入力シート!$I$12=入力シート!$U$12,入力シート!$D$91,入力シート!E12&amp;"日間")</f>
        <v>164日間</v>
      </c>
      <c r="E13" s="934"/>
      <c r="F13" s="934"/>
      <c r="G13" s="934"/>
      <c r="H13" s="934"/>
      <c r="I13" s="934"/>
      <c r="J13" s="934"/>
      <c r="K13" s="574">
        <v>13</v>
      </c>
      <c r="L13" s="543"/>
    </row>
    <row r="14" spans="1:14" s="162" customFormat="1" ht="15" x14ac:dyDescent="0.15">
      <c r="A14" s="553">
        <v>6</v>
      </c>
      <c r="B14" s="933" t="str">
        <f>入力シート!D92</f>
        <v>本工事は、価格と価格以外の要素を総合的に評価して落札者を決定する総合評価競争入札（特別簡易型）の適用工事である。</v>
      </c>
      <c r="C14" s="933"/>
      <c r="D14" s="933"/>
      <c r="E14" s="933"/>
      <c r="F14" s="933"/>
      <c r="G14" s="933"/>
      <c r="H14" s="933"/>
      <c r="I14" s="933"/>
      <c r="J14" s="933"/>
      <c r="K14" s="574">
        <v>13</v>
      </c>
      <c r="L14" s="543"/>
    </row>
    <row r="15" spans="1:14" s="162" customFormat="1" ht="15" x14ac:dyDescent="0.15">
      <c r="A15" s="210"/>
      <c r="B15" s="933"/>
      <c r="C15" s="933"/>
      <c r="D15" s="933"/>
      <c r="E15" s="933"/>
      <c r="F15" s="933"/>
      <c r="G15" s="933"/>
      <c r="H15" s="933"/>
      <c r="I15" s="933"/>
      <c r="J15" s="933"/>
      <c r="K15" s="574">
        <v>13</v>
      </c>
      <c r="L15" s="543"/>
    </row>
    <row r="16" spans="1:14" s="162" customFormat="1" x14ac:dyDescent="0.15">
      <c r="A16" s="209"/>
      <c r="B16" s="209"/>
      <c r="C16" s="209"/>
      <c r="D16" s="209"/>
      <c r="E16" s="209"/>
      <c r="F16" s="213"/>
      <c r="G16" s="209"/>
      <c r="H16" s="209"/>
      <c r="I16" s="209"/>
      <c r="J16" s="209"/>
      <c r="K16" s="570">
        <v>11</v>
      </c>
      <c r="L16" s="543"/>
    </row>
    <row r="17" spans="1:18" s="162" customFormat="1" ht="15" x14ac:dyDescent="0.15">
      <c r="A17" s="209" t="s">
        <v>0</v>
      </c>
      <c r="B17" s="209"/>
      <c r="C17" s="209"/>
      <c r="D17" s="209"/>
      <c r="E17" s="209"/>
      <c r="F17" s="209"/>
      <c r="G17" s="209"/>
      <c r="H17" s="209"/>
      <c r="I17" s="209"/>
      <c r="J17" s="209"/>
      <c r="K17" s="574">
        <v>13</v>
      </c>
      <c r="L17" s="543"/>
    </row>
    <row r="18" spans="1:18" s="162" customFormat="1" ht="15" x14ac:dyDescent="0.15">
      <c r="A18" s="209" t="s">
        <v>459</v>
      </c>
      <c r="B18" s="209"/>
      <c r="C18" s="209"/>
      <c r="D18" s="209"/>
      <c r="E18" s="209"/>
      <c r="F18" s="209"/>
      <c r="G18" s="209"/>
      <c r="H18" s="209"/>
      <c r="I18" s="209"/>
      <c r="J18" s="209"/>
      <c r="K18" s="574">
        <v>13</v>
      </c>
      <c r="L18" s="543"/>
    </row>
    <row r="19" spans="1:18" s="551" customFormat="1" ht="17.25" x14ac:dyDescent="0.4">
      <c r="A19" s="213"/>
      <c r="B19" s="213" t="str">
        <f>入力シート!D93</f>
        <v>同工種工事とは、建設業法別表第1に掲げる工事の種類で土木一式工事とする。</v>
      </c>
      <c r="C19" s="213"/>
      <c r="D19" s="213"/>
      <c r="E19" s="213"/>
      <c r="F19" s="213"/>
      <c r="G19" s="213"/>
      <c r="H19" s="213"/>
      <c r="I19" s="213"/>
      <c r="J19" s="213"/>
      <c r="K19" s="566">
        <v>14</v>
      </c>
    </row>
    <row r="20" spans="1:18" s="551" customFormat="1" ht="17.25" x14ac:dyDescent="0.4">
      <c r="A20" s="213"/>
      <c r="B20" s="213" t="str">
        <f>入力シート!D94</f>
        <v>同規模工事とは、契約金額5,200万円以上の同工種工事とする。</v>
      </c>
      <c r="C20" s="213"/>
      <c r="D20" s="213"/>
      <c r="E20" s="213"/>
      <c r="F20" s="213"/>
      <c r="G20" s="213"/>
      <c r="H20" s="213"/>
      <c r="I20" s="213"/>
      <c r="J20" s="213"/>
      <c r="K20" s="566">
        <v>14</v>
      </c>
    </row>
    <row r="21" spans="1:18" s="160" customFormat="1" ht="56.25" x14ac:dyDescent="0.4">
      <c r="A21" s="552"/>
      <c r="B21" s="894"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692"/>
      <c r="D21" s="692"/>
      <c r="E21" s="692"/>
      <c r="F21" s="692"/>
      <c r="G21" s="692"/>
      <c r="H21" s="692"/>
      <c r="I21" s="692"/>
      <c r="J21" s="692"/>
      <c r="K21" s="575" t="s">
        <v>484</v>
      </c>
    </row>
    <row r="22" spans="1:18" s="160" customFormat="1" ht="18.75" x14ac:dyDescent="0.4">
      <c r="A22" s="552"/>
      <c r="B22" s="596" t="str">
        <f>入力シート!D96</f>
        <v>同工種工事に関する資格は別紙１のとおり。</v>
      </c>
      <c r="C22" s="600"/>
      <c r="D22" s="600"/>
      <c r="E22" s="600"/>
      <c r="F22" s="600"/>
      <c r="G22" s="600"/>
      <c r="H22" s="600"/>
      <c r="I22" s="600"/>
      <c r="J22" s="600"/>
      <c r="K22" s="566">
        <v>14</v>
      </c>
    </row>
    <row r="23" spans="1:18" s="162" customFormat="1" ht="21" x14ac:dyDescent="0.15">
      <c r="A23" s="211">
        <v>1</v>
      </c>
      <c r="B23" s="603" t="s">
        <v>572</v>
      </c>
      <c r="C23" s="603"/>
      <c r="D23" s="603"/>
      <c r="E23" s="603"/>
      <c r="F23" s="603"/>
      <c r="G23" s="209"/>
      <c r="H23" s="209"/>
      <c r="I23" s="209"/>
      <c r="J23" s="209"/>
      <c r="K23" s="411" t="s">
        <v>553</v>
      </c>
      <c r="L23" s="543"/>
    </row>
    <row r="24" spans="1:18" ht="18" customHeight="1" x14ac:dyDescent="0.4">
      <c r="A24" s="899" t="s">
        <v>10</v>
      </c>
      <c r="B24" s="913"/>
      <c r="C24" s="913"/>
      <c r="D24" s="913"/>
      <c r="E24" s="913"/>
      <c r="F24" s="914"/>
      <c r="G24" s="899" t="s">
        <v>11</v>
      </c>
      <c r="H24" s="900"/>
      <c r="I24" s="161" t="s">
        <v>12</v>
      </c>
      <c r="J24" s="161" t="s">
        <v>13</v>
      </c>
      <c r="K24" s="567">
        <v>15</v>
      </c>
    </row>
    <row r="25" spans="1:18" ht="15" x14ac:dyDescent="0.15">
      <c r="A25" s="910" t="s">
        <v>474</v>
      </c>
      <c r="B25" s="902"/>
      <c r="C25" s="902"/>
      <c r="D25" s="910" t="s">
        <v>561</v>
      </c>
      <c r="E25" s="902"/>
      <c r="F25" s="902"/>
      <c r="G25" s="875" t="s">
        <v>25</v>
      </c>
      <c r="H25" s="876"/>
      <c r="I25" s="324">
        <v>3</v>
      </c>
      <c r="J25" s="937">
        <v>3</v>
      </c>
      <c r="K25" s="574">
        <v>13</v>
      </c>
    </row>
    <row r="26" spans="1:18" ht="15" x14ac:dyDescent="0.15">
      <c r="A26" s="902"/>
      <c r="B26" s="902"/>
      <c r="C26" s="902"/>
      <c r="D26" s="902"/>
      <c r="E26" s="902"/>
      <c r="F26" s="902"/>
      <c r="G26" s="907" t="s">
        <v>74</v>
      </c>
      <c r="H26" s="936"/>
      <c r="I26" s="325">
        <v>2</v>
      </c>
      <c r="J26" s="937"/>
      <c r="K26" s="574">
        <v>13</v>
      </c>
    </row>
    <row r="27" spans="1:18" ht="15" x14ac:dyDescent="0.15">
      <c r="A27" s="902"/>
      <c r="B27" s="902"/>
      <c r="C27" s="902"/>
      <c r="D27" s="902"/>
      <c r="E27" s="902"/>
      <c r="F27" s="902"/>
      <c r="G27" s="907" t="s">
        <v>72</v>
      </c>
      <c r="H27" s="936"/>
      <c r="I27" s="325">
        <v>1</v>
      </c>
      <c r="J27" s="937"/>
      <c r="K27" s="574">
        <v>13</v>
      </c>
    </row>
    <row r="28" spans="1:18" ht="15" x14ac:dyDescent="0.15">
      <c r="A28" s="902"/>
      <c r="B28" s="902"/>
      <c r="C28" s="902"/>
      <c r="D28" s="902"/>
      <c r="E28" s="902"/>
      <c r="F28" s="902"/>
      <c r="G28" s="892" t="s">
        <v>73</v>
      </c>
      <c r="H28" s="893"/>
      <c r="I28" s="326">
        <v>0</v>
      </c>
      <c r="J28" s="937"/>
      <c r="K28" s="574">
        <v>13</v>
      </c>
    </row>
    <row r="29" spans="1:18" ht="15" x14ac:dyDescent="0.15">
      <c r="A29" s="916" t="s">
        <v>455</v>
      </c>
      <c r="B29" s="902"/>
      <c r="C29" s="902"/>
      <c r="D29" s="916" t="str">
        <f>"　"&amp;入力シート!E17&amp;"の工事成績評定点の平均点"</f>
        <v>　前年度（令和3年度）の工事成績評定点の平均点</v>
      </c>
      <c r="E29" s="902"/>
      <c r="F29" s="902"/>
      <c r="G29" s="875" t="s">
        <v>71</v>
      </c>
      <c r="H29" s="876"/>
      <c r="I29" s="316">
        <v>2</v>
      </c>
      <c r="J29" s="935">
        <v>2</v>
      </c>
      <c r="K29" s="574">
        <v>13</v>
      </c>
    </row>
    <row r="30" spans="1:18" ht="15" x14ac:dyDescent="0.15">
      <c r="A30" s="902"/>
      <c r="B30" s="902"/>
      <c r="C30" s="902"/>
      <c r="D30" s="902"/>
      <c r="E30" s="902"/>
      <c r="F30" s="902"/>
      <c r="G30" s="907" t="s">
        <v>379</v>
      </c>
      <c r="H30" s="936"/>
      <c r="I30" s="317">
        <v>1</v>
      </c>
      <c r="J30" s="935"/>
      <c r="K30" s="574">
        <v>13</v>
      </c>
    </row>
    <row r="31" spans="1:18" ht="15" x14ac:dyDescent="0.15">
      <c r="A31" s="902"/>
      <c r="B31" s="902"/>
      <c r="C31" s="902"/>
      <c r="D31" s="902"/>
      <c r="E31" s="902"/>
      <c r="F31" s="902"/>
      <c r="G31" s="892" t="s">
        <v>82</v>
      </c>
      <c r="H31" s="893"/>
      <c r="I31" s="318">
        <v>0</v>
      </c>
      <c r="J31" s="935"/>
      <c r="K31" s="574">
        <v>13</v>
      </c>
    </row>
    <row r="32" spans="1:18" ht="18" customHeight="1" x14ac:dyDescent="0.15">
      <c r="A32" s="919" t="str">
        <f>"安城市発注の同工種工事の"&amp;入力シート!E17&amp;"における「安城市優良施工業者」　※1"</f>
        <v>安城市発注の同工種工事の前年度（令和3年度）における「安城市優良施工業者」　※1</v>
      </c>
      <c r="B32" s="919"/>
      <c r="C32" s="919"/>
      <c r="D32" s="919"/>
      <c r="E32" s="919"/>
      <c r="F32" s="919"/>
      <c r="G32" s="875" t="s">
        <v>393</v>
      </c>
      <c r="H32" s="876"/>
      <c r="I32" s="319">
        <v>1</v>
      </c>
      <c r="J32" s="935">
        <v>1</v>
      </c>
      <c r="K32" s="567">
        <v>15</v>
      </c>
      <c r="M32" s="846"/>
      <c r="N32" s="847"/>
      <c r="O32" s="847"/>
      <c r="P32" s="847"/>
      <c r="Q32" s="847"/>
      <c r="R32" s="848"/>
    </row>
    <row r="33" spans="1:18" ht="18" x14ac:dyDescent="0.15">
      <c r="A33" s="919"/>
      <c r="B33" s="919"/>
      <c r="C33" s="919"/>
      <c r="D33" s="919"/>
      <c r="E33" s="919"/>
      <c r="F33" s="919"/>
      <c r="G33" s="892" t="s">
        <v>82</v>
      </c>
      <c r="H33" s="893"/>
      <c r="I33" s="321">
        <v>0</v>
      </c>
      <c r="J33" s="935"/>
      <c r="K33" s="567">
        <v>15</v>
      </c>
      <c r="M33" s="849"/>
      <c r="N33" s="850"/>
      <c r="O33" s="850"/>
      <c r="P33" s="850"/>
      <c r="Q33" s="850"/>
      <c r="R33" s="851"/>
    </row>
    <row r="34" spans="1:18" ht="24" x14ac:dyDescent="0.15">
      <c r="A34" s="924" t="s">
        <v>530</v>
      </c>
      <c r="B34" s="925"/>
      <c r="C34" s="926"/>
      <c r="D34" s="924" t="str">
        <f>"　前年度から過去３年間（"&amp;入力シート!E18&amp;"）の評価実績"</f>
        <v>　前年度から過去３年間（令和元年度から令和3年度まで）の評価実績</v>
      </c>
      <c r="E34" s="925"/>
      <c r="F34" s="926"/>
      <c r="G34" s="875" t="s">
        <v>536</v>
      </c>
      <c r="H34" s="876"/>
      <c r="I34" s="322">
        <v>1</v>
      </c>
      <c r="J34" s="921">
        <v>0</v>
      </c>
      <c r="K34" s="568">
        <v>20</v>
      </c>
    </row>
    <row r="35" spans="1:18" ht="24" x14ac:dyDescent="0.15">
      <c r="A35" s="927"/>
      <c r="B35" s="928"/>
      <c r="C35" s="929"/>
      <c r="D35" s="927"/>
      <c r="E35" s="928"/>
      <c r="F35" s="929"/>
      <c r="G35" s="892" t="s">
        <v>82</v>
      </c>
      <c r="H35" s="893"/>
      <c r="I35" s="323">
        <v>0</v>
      </c>
      <c r="J35" s="922"/>
      <c r="K35" s="568">
        <v>20</v>
      </c>
    </row>
    <row r="36" spans="1:18" ht="15" customHeight="1" x14ac:dyDescent="0.15">
      <c r="A36" s="895" t="s">
        <v>544</v>
      </c>
      <c r="B36" s="923"/>
      <c r="C36" s="923"/>
      <c r="D36" s="917" t="s">
        <v>562</v>
      </c>
      <c r="E36" s="918"/>
      <c r="F36" s="918"/>
      <c r="G36" s="930" t="s">
        <v>550</v>
      </c>
      <c r="H36" s="931"/>
      <c r="I36" s="604">
        <v>3</v>
      </c>
      <c r="J36" s="880">
        <v>3</v>
      </c>
      <c r="K36" s="576" t="s">
        <v>523</v>
      </c>
    </row>
    <row r="37" spans="1:18" ht="15" customHeight="1" x14ac:dyDescent="0.15">
      <c r="A37" s="895"/>
      <c r="B37" s="923"/>
      <c r="C37" s="923"/>
      <c r="D37" s="917"/>
      <c r="E37" s="918"/>
      <c r="F37" s="918"/>
      <c r="G37" s="911" t="s">
        <v>552</v>
      </c>
      <c r="H37" s="912"/>
      <c r="I37" s="601">
        <v>2.5</v>
      </c>
      <c r="J37" s="881"/>
      <c r="K37" s="576" t="s">
        <v>523</v>
      </c>
    </row>
    <row r="38" spans="1:18" ht="15" customHeight="1" x14ac:dyDescent="0.15">
      <c r="A38" s="895"/>
      <c r="B38" s="923"/>
      <c r="C38" s="923"/>
      <c r="D38" s="917"/>
      <c r="E38" s="918"/>
      <c r="F38" s="918"/>
      <c r="G38" s="911" t="s">
        <v>551</v>
      </c>
      <c r="H38" s="912"/>
      <c r="I38" s="601">
        <v>2</v>
      </c>
      <c r="J38" s="881"/>
      <c r="K38" s="576" t="s">
        <v>523</v>
      </c>
    </row>
    <row r="39" spans="1:18" ht="15" customHeight="1" x14ac:dyDescent="0.15">
      <c r="A39" s="895"/>
      <c r="B39" s="923"/>
      <c r="C39" s="923"/>
      <c r="D39" s="917"/>
      <c r="E39" s="918"/>
      <c r="F39" s="918"/>
      <c r="G39" s="911" t="s">
        <v>74</v>
      </c>
      <c r="H39" s="912"/>
      <c r="I39" s="601">
        <v>1.5</v>
      </c>
      <c r="J39" s="881"/>
      <c r="K39" s="576" t="s">
        <v>523</v>
      </c>
    </row>
    <row r="40" spans="1:18" ht="15" customHeight="1" x14ac:dyDescent="0.15">
      <c r="A40" s="895"/>
      <c r="B40" s="923"/>
      <c r="C40" s="923"/>
      <c r="D40" s="917"/>
      <c r="E40" s="918"/>
      <c r="F40" s="918"/>
      <c r="G40" s="911" t="s">
        <v>72</v>
      </c>
      <c r="H40" s="912"/>
      <c r="I40" s="601">
        <v>1</v>
      </c>
      <c r="J40" s="881"/>
      <c r="K40" s="576" t="s">
        <v>523</v>
      </c>
    </row>
    <row r="41" spans="1:18" ht="15" customHeight="1" x14ac:dyDescent="0.15">
      <c r="A41" s="923"/>
      <c r="B41" s="923"/>
      <c r="C41" s="923"/>
      <c r="D41" s="918"/>
      <c r="E41" s="918"/>
      <c r="F41" s="918"/>
      <c r="G41" s="885" t="s">
        <v>82</v>
      </c>
      <c r="H41" s="886"/>
      <c r="I41" s="605">
        <v>0</v>
      </c>
      <c r="J41" s="882"/>
      <c r="K41" s="576" t="s">
        <v>523</v>
      </c>
    </row>
    <row r="42" spans="1:18" ht="15" customHeight="1" x14ac:dyDescent="0.15">
      <c r="A42" s="919" t="s">
        <v>456</v>
      </c>
      <c r="B42" s="902"/>
      <c r="C42" s="902"/>
      <c r="D42" s="919" t="s">
        <v>573</v>
      </c>
      <c r="E42" s="920"/>
      <c r="F42" s="920"/>
      <c r="G42" s="889" t="s">
        <v>162</v>
      </c>
      <c r="H42" s="890"/>
      <c r="I42" s="433">
        <v>1</v>
      </c>
      <c r="J42" s="870">
        <v>1</v>
      </c>
      <c r="K42" s="574">
        <v>13</v>
      </c>
    </row>
    <row r="43" spans="1:18" ht="15" x14ac:dyDescent="0.15">
      <c r="A43" s="902"/>
      <c r="B43" s="902"/>
      <c r="C43" s="902"/>
      <c r="D43" s="920"/>
      <c r="E43" s="920"/>
      <c r="F43" s="920"/>
      <c r="G43" s="887" t="s">
        <v>163</v>
      </c>
      <c r="H43" s="888"/>
      <c r="I43" s="434">
        <v>0.5</v>
      </c>
      <c r="J43" s="870"/>
      <c r="K43" s="574">
        <v>13</v>
      </c>
    </row>
    <row r="44" spans="1:18" ht="15" x14ac:dyDescent="0.15">
      <c r="A44" s="902"/>
      <c r="B44" s="902"/>
      <c r="C44" s="902"/>
      <c r="D44" s="920"/>
      <c r="E44" s="920"/>
      <c r="F44" s="920"/>
      <c r="G44" s="877" t="s">
        <v>391</v>
      </c>
      <c r="H44" s="878"/>
      <c r="I44" s="435">
        <v>0</v>
      </c>
      <c r="J44" s="870"/>
      <c r="K44" s="574">
        <v>13</v>
      </c>
    </row>
    <row r="45" spans="1:18" ht="18" x14ac:dyDescent="0.15">
      <c r="A45" s="910" t="s">
        <v>457</v>
      </c>
      <c r="B45" s="902"/>
      <c r="C45" s="902"/>
      <c r="D45" s="919" t="s">
        <v>574</v>
      </c>
      <c r="E45" s="920"/>
      <c r="F45" s="920"/>
      <c r="G45" s="875" t="s">
        <v>17</v>
      </c>
      <c r="H45" s="876"/>
      <c r="I45" s="316">
        <v>1</v>
      </c>
      <c r="J45" s="883">
        <v>1</v>
      </c>
      <c r="K45" s="567">
        <v>15</v>
      </c>
    </row>
    <row r="46" spans="1:18" ht="18" x14ac:dyDescent="0.15">
      <c r="A46" s="902"/>
      <c r="B46" s="902"/>
      <c r="C46" s="902"/>
      <c r="D46" s="920"/>
      <c r="E46" s="920"/>
      <c r="F46" s="920"/>
      <c r="G46" s="892" t="s">
        <v>82</v>
      </c>
      <c r="H46" s="893"/>
      <c r="I46" s="318">
        <v>0</v>
      </c>
      <c r="J46" s="884"/>
      <c r="K46" s="567">
        <v>15</v>
      </c>
    </row>
    <row r="47" spans="1:18" ht="18" x14ac:dyDescent="0.15">
      <c r="A47" s="919" t="s">
        <v>461</v>
      </c>
      <c r="B47" s="902"/>
      <c r="C47" s="902"/>
      <c r="D47" s="919" t="s">
        <v>575</v>
      </c>
      <c r="E47" s="920"/>
      <c r="F47" s="920"/>
      <c r="G47" s="889" t="s">
        <v>327</v>
      </c>
      <c r="H47" s="890"/>
      <c r="I47" s="433">
        <v>1</v>
      </c>
      <c r="J47" s="870">
        <v>1</v>
      </c>
      <c r="K47" s="567">
        <v>15</v>
      </c>
    </row>
    <row r="48" spans="1:18" ht="18" x14ac:dyDescent="0.15">
      <c r="A48" s="902"/>
      <c r="B48" s="902"/>
      <c r="C48" s="902"/>
      <c r="D48" s="920"/>
      <c r="E48" s="920"/>
      <c r="F48" s="920"/>
      <c r="G48" s="887" t="s">
        <v>328</v>
      </c>
      <c r="H48" s="888"/>
      <c r="I48" s="434">
        <v>0.5</v>
      </c>
      <c r="J48" s="870"/>
      <c r="K48" s="567">
        <v>15</v>
      </c>
    </row>
    <row r="49" spans="1:11" ht="18" x14ac:dyDescent="0.15">
      <c r="A49" s="902"/>
      <c r="B49" s="902"/>
      <c r="C49" s="902"/>
      <c r="D49" s="920"/>
      <c r="E49" s="920"/>
      <c r="F49" s="920"/>
      <c r="G49" s="877" t="s">
        <v>19</v>
      </c>
      <c r="H49" s="878"/>
      <c r="I49" s="435">
        <v>0</v>
      </c>
      <c r="J49" s="870"/>
      <c r="K49" s="567">
        <v>15</v>
      </c>
    </row>
    <row r="50" spans="1:11" ht="17.25" x14ac:dyDescent="0.15">
      <c r="A50" s="879" t="s">
        <v>20</v>
      </c>
      <c r="B50" s="879"/>
      <c r="C50" s="209"/>
      <c r="D50" s="209"/>
      <c r="E50" s="209"/>
      <c r="F50" s="209"/>
      <c r="G50" s="209"/>
      <c r="H50" s="209"/>
      <c r="I50" s="209"/>
      <c r="J50" s="209"/>
      <c r="K50" s="566">
        <v>14</v>
      </c>
    </row>
    <row r="51" spans="1:11" ht="17.25" x14ac:dyDescent="0.15">
      <c r="A51" s="191">
        <v>1</v>
      </c>
      <c r="B51" s="891" t="s">
        <v>568</v>
      </c>
      <c r="C51" s="915"/>
      <c r="D51" s="915"/>
      <c r="E51" s="915"/>
      <c r="F51" s="915"/>
      <c r="G51" s="915"/>
      <c r="H51" s="915"/>
      <c r="I51" s="915"/>
      <c r="J51" s="915"/>
      <c r="K51" s="566">
        <v>14</v>
      </c>
    </row>
    <row r="52" spans="1:11" ht="17.25" x14ac:dyDescent="0.15">
      <c r="A52" s="191"/>
      <c r="B52" s="915"/>
      <c r="C52" s="915"/>
      <c r="D52" s="915"/>
      <c r="E52" s="915"/>
      <c r="F52" s="915"/>
      <c r="G52" s="915"/>
      <c r="H52" s="915"/>
      <c r="I52" s="915"/>
      <c r="J52" s="915"/>
      <c r="K52" s="566">
        <v>14</v>
      </c>
    </row>
    <row r="53" spans="1:11" ht="17.25" x14ac:dyDescent="0.15">
      <c r="A53" s="191"/>
      <c r="B53" s="915"/>
      <c r="C53" s="915"/>
      <c r="D53" s="915"/>
      <c r="E53" s="915"/>
      <c r="F53" s="915"/>
      <c r="G53" s="915"/>
      <c r="H53" s="915"/>
      <c r="I53" s="915"/>
      <c r="J53" s="915"/>
      <c r="K53" s="566">
        <v>14</v>
      </c>
    </row>
    <row r="54" spans="1:11" ht="17.25" x14ac:dyDescent="0.15">
      <c r="A54" s="191"/>
      <c r="B54" s="915"/>
      <c r="C54" s="915"/>
      <c r="D54" s="915"/>
      <c r="E54" s="915"/>
      <c r="F54" s="915"/>
      <c r="G54" s="915"/>
      <c r="H54" s="915"/>
      <c r="I54" s="915"/>
      <c r="J54" s="915"/>
      <c r="K54" s="566">
        <v>14</v>
      </c>
    </row>
    <row r="55" spans="1:11" ht="19.5" x14ac:dyDescent="0.15">
      <c r="A55" s="606">
        <v>2</v>
      </c>
      <c r="B55" s="891" t="s">
        <v>556</v>
      </c>
      <c r="C55" s="891"/>
      <c r="D55" s="891"/>
      <c r="E55" s="891"/>
      <c r="F55" s="891"/>
      <c r="G55" s="891"/>
      <c r="H55" s="891"/>
      <c r="I55" s="891"/>
      <c r="J55" s="891"/>
      <c r="K55" s="576" t="s">
        <v>523</v>
      </c>
    </row>
    <row r="56" spans="1:11" ht="19.5" x14ac:dyDescent="0.15">
      <c r="A56" s="606"/>
      <c r="B56" s="891"/>
      <c r="C56" s="891"/>
      <c r="D56" s="891"/>
      <c r="E56" s="891"/>
      <c r="F56" s="891"/>
      <c r="G56" s="891"/>
      <c r="H56" s="891"/>
      <c r="I56" s="891"/>
      <c r="J56" s="891"/>
      <c r="K56" s="576" t="s">
        <v>523</v>
      </c>
    </row>
    <row r="57" spans="1:11" ht="19.5" x14ac:dyDescent="0.15">
      <c r="A57" s="606"/>
      <c r="B57" s="1105"/>
      <c r="C57" s="1105"/>
      <c r="D57" s="1105"/>
      <c r="E57" s="1105"/>
      <c r="F57" s="1105"/>
      <c r="G57" s="1105"/>
      <c r="H57" s="1105"/>
      <c r="I57" s="1105"/>
      <c r="J57" s="1105"/>
      <c r="K57" s="576" t="s">
        <v>523</v>
      </c>
    </row>
    <row r="58" spans="1:11" ht="17.25" x14ac:dyDescent="0.15">
      <c r="A58" s="606">
        <v>3</v>
      </c>
      <c r="B58" s="891" t="s">
        <v>531</v>
      </c>
      <c r="C58" s="891"/>
      <c r="D58" s="891"/>
      <c r="E58" s="891"/>
      <c r="F58" s="891"/>
      <c r="G58" s="891"/>
      <c r="H58" s="891"/>
      <c r="I58" s="891"/>
      <c r="J58" s="891"/>
      <c r="K58" s="566">
        <v>14</v>
      </c>
    </row>
    <row r="59" spans="1:11" ht="17.25" x14ac:dyDescent="0.15">
      <c r="A59" s="606"/>
      <c r="B59" s="891"/>
      <c r="C59" s="891"/>
      <c r="D59" s="891"/>
      <c r="E59" s="891"/>
      <c r="F59" s="891"/>
      <c r="G59" s="891"/>
      <c r="H59" s="891"/>
      <c r="I59" s="891"/>
      <c r="J59" s="891"/>
      <c r="K59" s="566">
        <v>14</v>
      </c>
    </row>
    <row r="60" spans="1:11" ht="17.25" x14ac:dyDescent="0.15">
      <c r="A60" s="606"/>
      <c r="B60" s="891"/>
      <c r="C60" s="891"/>
      <c r="D60" s="891"/>
      <c r="E60" s="891"/>
      <c r="F60" s="891"/>
      <c r="G60" s="891"/>
      <c r="H60" s="891"/>
      <c r="I60" s="891"/>
      <c r="J60" s="891"/>
      <c r="K60" s="566">
        <v>14</v>
      </c>
    </row>
    <row r="61" spans="1:11" ht="17.25" x14ac:dyDescent="0.15">
      <c r="A61" s="606"/>
      <c r="B61" s="891"/>
      <c r="C61" s="891"/>
      <c r="D61" s="891"/>
      <c r="E61" s="891"/>
      <c r="F61" s="891"/>
      <c r="G61" s="891"/>
      <c r="H61" s="891"/>
      <c r="I61" s="891"/>
      <c r="J61" s="891"/>
      <c r="K61" s="566">
        <v>14</v>
      </c>
    </row>
    <row r="62" spans="1:11" ht="17.25" x14ac:dyDescent="0.15">
      <c r="A62" s="606">
        <v>4</v>
      </c>
      <c r="B62" s="933" t="s">
        <v>543</v>
      </c>
      <c r="C62" s="933"/>
      <c r="D62" s="933"/>
      <c r="E62" s="933"/>
      <c r="F62" s="933"/>
      <c r="G62" s="933"/>
      <c r="H62" s="933"/>
      <c r="I62" s="933"/>
      <c r="J62" s="933"/>
      <c r="K62" s="566">
        <v>14</v>
      </c>
    </row>
    <row r="63" spans="1:11" ht="17.25" x14ac:dyDescent="0.15">
      <c r="A63" s="606"/>
      <c r="B63" s="933"/>
      <c r="C63" s="933"/>
      <c r="D63" s="933"/>
      <c r="E63" s="933"/>
      <c r="F63" s="933"/>
      <c r="G63" s="933"/>
      <c r="H63" s="933"/>
      <c r="I63" s="933"/>
      <c r="J63" s="933"/>
      <c r="K63" s="566">
        <v>14</v>
      </c>
    </row>
    <row r="64" spans="1:11" ht="17.25" x14ac:dyDescent="0.15">
      <c r="A64" s="606"/>
      <c r="B64" s="933"/>
      <c r="C64" s="933"/>
      <c r="D64" s="933"/>
      <c r="E64" s="933"/>
      <c r="F64" s="933"/>
      <c r="G64" s="933"/>
      <c r="H64" s="933"/>
      <c r="I64" s="933"/>
      <c r="J64" s="933"/>
      <c r="K64" s="566">
        <v>14</v>
      </c>
    </row>
    <row r="65" spans="1:11" ht="17.25" x14ac:dyDescent="0.15">
      <c r="A65" s="606"/>
      <c r="B65" s="933"/>
      <c r="C65" s="933"/>
      <c r="D65" s="933"/>
      <c r="E65" s="933"/>
      <c r="F65" s="933"/>
      <c r="G65" s="933"/>
      <c r="H65" s="933"/>
      <c r="I65" s="933"/>
      <c r="J65" s="933"/>
      <c r="K65" s="566">
        <v>14</v>
      </c>
    </row>
    <row r="66" spans="1:11" ht="17.25" customHeight="1" x14ac:dyDescent="0.15">
      <c r="A66" s="606">
        <v>5</v>
      </c>
      <c r="B66" s="873" t="s">
        <v>473</v>
      </c>
      <c r="C66" s="874"/>
      <c r="D66" s="874"/>
      <c r="E66" s="874"/>
      <c r="F66" s="874"/>
      <c r="G66" s="874"/>
      <c r="H66" s="874"/>
      <c r="I66" s="874"/>
      <c r="J66" s="874"/>
      <c r="K66" s="566">
        <v>14</v>
      </c>
    </row>
    <row r="67" spans="1:11" ht="17.25" x14ac:dyDescent="0.15">
      <c r="A67" s="191"/>
      <c r="B67" s="874"/>
      <c r="C67" s="874"/>
      <c r="D67" s="874"/>
      <c r="E67" s="874"/>
      <c r="F67" s="874"/>
      <c r="G67" s="874"/>
      <c r="H67" s="874"/>
      <c r="I67" s="874"/>
      <c r="J67" s="874"/>
      <c r="K67" s="566">
        <v>14</v>
      </c>
    </row>
    <row r="68" spans="1:11" ht="17.25" x14ac:dyDescent="0.15">
      <c r="A68" s="191"/>
      <c r="B68" s="874"/>
      <c r="C68" s="874"/>
      <c r="D68" s="874"/>
      <c r="E68" s="874"/>
      <c r="F68" s="874"/>
      <c r="G68" s="874"/>
      <c r="H68" s="874"/>
      <c r="I68" s="874"/>
      <c r="J68" s="874"/>
      <c r="K68" s="566">
        <v>14</v>
      </c>
    </row>
    <row r="69" spans="1:11" ht="17.25" x14ac:dyDescent="0.15">
      <c r="A69" s="191"/>
      <c r="B69" s="874"/>
      <c r="C69" s="874"/>
      <c r="D69" s="874"/>
      <c r="E69" s="874"/>
      <c r="F69" s="874"/>
      <c r="G69" s="874"/>
      <c r="H69" s="874"/>
      <c r="I69" s="874"/>
      <c r="J69" s="874"/>
      <c r="K69" s="566">
        <v>14</v>
      </c>
    </row>
    <row r="70" spans="1:11" ht="17.25" x14ac:dyDescent="0.15">
      <c r="A70" s="191"/>
      <c r="B70" s="874"/>
      <c r="C70" s="874"/>
      <c r="D70" s="874"/>
      <c r="E70" s="874"/>
      <c r="F70" s="874"/>
      <c r="G70" s="874"/>
      <c r="H70" s="874"/>
      <c r="I70" s="874"/>
      <c r="J70" s="874"/>
      <c r="K70" s="566">
        <v>14</v>
      </c>
    </row>
    <row r="71" spans="1:11" ht="18" x14ac:dyDescent="0.15">
      <c r="A71" s="211">
        <v>2</v>
      </c>
      <c r="B71" s="209" t="s">
        <v>75</v>
      </c>
      <c r="C71" s="209"/>
      <c r="D71" s="209"/>
      <c r="E71" s="209"/>
      <c r="F71" s="209"/>
      <c r="G71" s="209"/>
      <c r="H71" s="209"/>
      <c r="I71" s="209"/>
      <c r="J71" s="209"/>
      <c r="K71" s="567">
        <v>15</v>
      </c>
    </row>
    <row r="72" spans="1:11" ht="18.75" x14ac:dyDescent="0.4">
      <c r="A72" s="938" t="s">
        <v>10</v>
      </c>
      <c r="B72" s="938"/>
      <c r="C72" s="938"/>
      <c r="D72" s="938"/>
      <c r="E72" s="938"/>
      <c r="F72" s="939"/>
      <c r="G72" s="899" t="s">
        <v>11</v>
      </c>
      <c r="H72" s="900"/>
      <c r="I72" s="161" t="s">
        <v>12</v>
      </c>
      <c r="J72" s="161" t="s">
        <v>13</v>
      </c>
      <c r="K72" s="567">
        <v>15</v>
      </c>
    </row>
    <row r="73" spans="1:11" ht="18.75" x14ac:dyDescent="0.15">
      <c r="A73" s="901" t="s">
        <v>458</v>
      </c>
      <c r="B73" s="902"/>
      <c r="C73" s="902"/>
      <c r="D73" s="901" t="s">
        <v>563</v>
      </c>
      <c r="E73" s="902"/>
      <c r="F73" s="902"/>
      <c r="G73" s="875" t="s">
        <v>25</v>
      </c>
      <c r="H73" s="906"/>
      <c r="I73" s="316">
        <v>3</v>
      </c>
      <c r="J73" s="935">
        <f>I73</f>
        <v>3</v>
      </c>
      <c r="K73" s="567">
        <v>15</v>
      </c>
    </row>
    <row r="74" spans="1:11" ht="18.75" x14ac:dyDescent="0.15">
      <c r="A74" s="902"/>
      <c r="B74" s="902"/>
      <c r="C74" s="902"/>
      <c r="D74" s="902"/>
      <c r="E74" s="902"/>
      <c r="F74" s="902"/>
      <c r="G74" s="907" t="s">
        <v>74</v>
      </c>
      <c r="H74" s="908"/>
      <c r="I74" s="317">
        <v>2</v>
      </c>
      <c r="J74" s="935"/>
      <c r="K74" s="567">
        <v>15</v>
      </c>
    </row>
    <row r="75" spans="1:11" ht="18.75" x14ac:dyDescent="0.15">
      <c r="A75" s="902"/>
      <c r="B75" s="902"/>
      <c r="C75" s="902"/>
      <c r="D75" s="902"/>
      <c r="E75" s="902"/>
      <c r="F75" s="902"/>
      <c r="G75" s="907" t="s">
        <v>72</v>
      </c>
      <c r="H75" s="908"/>
      <c r="I75" s="317">
        <v>1</v>
      </c>
      <c r="J75" s="935"/>
      <c r="K75" s="567">
        <v>15</v>
      </c>
    </row>
    <row r="76" spans="1:11" ht="18.75" x14ac:dyDescent="0.15">
      <c r="A76" s="902"/>
      <c r="B76" s="902"/>
      <c r="C76" s="902"/>
      <c r="D76" s="902"/>
      <c r="E76" s="902"/>
      <c r="F76" s="902"/>
      <c r="G76" s="892" t="s">
        <v>73</v>
      </c>
      <c r="H76" s="903"/>
      <c r="I76" s="318">
        <v>0</v>
      </c>
      <c r="J76" s="935"/>
      <c r="K76" s="567">
        <v>15</v>
      </c>
    </row>
    <row r="77" spans="1:11" ht="18.75" x14ac:dyDescent="0.15">
      <c r="A77" s="851" t="s">
        <v>532</v>
      </c>
      <c r="B77" s="852"/>
      <c r="C77" s="853"/>
      <c r="D77" s="851" t="str">
        <f>"　前年度から過去3年間（"&amp;入力シート!E18&amp;"）の主任（監理）技術者としての評価実績"</f>
        <v>　前年度から過去3年間（令和元年度から令和3年度まで）の主任（監理）技術者としての評価実績</v>
      </c>
      <c r="E77" s="852"/>
      <c r="F77" s="853"/>
      <c r="G77" s="887" t="s">
        <v>524</v>
      </c>
      <c r="H77" s="909"/>
      <c r="I77" s="320">
        <v>2</v>
      </c>
      <c r="J77" s="870">
        <v>2</v>
      </c>
      <c r="K77" s="567">
        <v>15</v>
      </c>
    </row>
    <row r="78" spans="1:11" ht="18.75" x14ac:dyDescent="0.15">
      <c r="A78" s="854"/>
      <c r="B78" s="688"/>
      <c r="C78" s="855"/>
      <c r="D78" s="854"/>
      <c r="E78" s="688"/>
      <c r="F78" s="855"/>
      <c r="G78" s="907" t="s">
        <v>72</v>
      </c>
      <c r="H78" s="908"/>
      <c r="I78" s="320">
        <v>1</v>
      </c>
      <c r="J78" s="870"/>
      <c r="K78" s="567">
        <v>15</v>
      </c>
    </row>
    <row r="79" spans="1:11" ht="18.75" x14ac:dyDescent="0.15">
      <c r="A79" s="856"/>
      <c r="B79" s="857"/>
      <c r="C79" s="858"/>
      <c r="D79" s="856"/>
      <c r="E79" s="857"/>
      <c r="F79" s="858"/>
      <c r="G79" s="892" t="s">
        <v>73</v>
      </c>
      <c r="H79" s="903"/>
      <c r="I79" s="321">
        <v>0</v>
      </c>
      <c r="J79" s="870"/>
      <c r="K79" s="567">
        <v>15</v>
      </c>
    </row>
    <row r="80" spans="1:11" ht="24" x14ac:dyDescent="0.15">
      <c r="A80" s="910" t="s">
        <v>460</v>
      </c>
      <c r="B80" s="902"/>
      <c r="C80" s="902"/>
      <c r="D80" s="910" t="str">
        <f>"　前年度から過去3年間（"&amp;入力シート!E18&amp;"）の工事成績評定が８５点以上の評価実績"</f>
        <v>　前年度から過去3年間（令和元年度から令和3年度まで）の工事成績評定が８５点以上の評価実績</v>
      </c>
      <c r="E80" s="902"/>
      <c r="F80" s="902"/>
      <c r="G80" s="875" t="s">
        <v>76</v>
      </c>
      <c r="H80" s="906"/>
      <c r="I80" s="442">
        <v>3</v>
      </c>
      <c r="J80" s="870">
        <f>I80</f>
        <v>3</v>
      </c>
      <c r="K80" s="568">
        <v>20</v>
      </c>
    </row>
    <row r="81" spans="1:11" ht="24" x14ac:dyDescent="0.15">
      <c r="A81" s="902"/>
      <c r="B81" s="902"/>
      <c r="C81" s="902"/>
      <c r="D81" s="902"/>
      <c r="E81" s="902"/>
      <c r="F81" s="902"/>
      <c r="G81" s="892" t="s">
        <v>73</v>
      </c>
      <c r="H81" s="903"/>
      <c r="I81" s="443">
        <v>0</v>
      </c>
      <c r="J81" s="870"/>
      <c r="K81" s="568">
        <v>20</v>
      </c>
    </row>
    <row r="82" spans="1:11" ht="18" x14ac:dyDescent="0.15">
      <c r="A82" s="910" t="s">
        <v>467</v>
      </c>
      <c r="B82" s="902"/>
      <c r="C82" s="902"/>
      <c r="D82" s="910" t="s">
        <v>466</v>
      </c>
      <c r="E82" s="902"/>
      <c r="F82" s="902"/>
      <c r="G82" s="904" t="s">
        <v>77</v>
      </c>
      <c r="H82" s="905"/>
      <c r="I82" s="442">
        <v>1</v>
      </c>
      <c r="J82" s="870">
        <v>1</v>
      </c>
      <c r="K82" s="567">
        <v>15</v>
      </c>
    </row>
    <row r="83" spans="1:11" ht="18.75" x14ac:dyDescent="0.15">
      <c r="A83" s="902"/>
      <c r="B83" s="902"/>
      <c r="C83" s="902"/>
      <c r="D83" s="902"/>
      <c r="E83" s="902"/>
      <c r="F83" s="902"/>
      <c r="G83" s="892" t="s">
        <v>82</v>
      </c>
      <c r="H83" s="903"/>
      <c r="I83" s="443">
        <v>0</v>
      </c>
      <c r="J83" s="870"/>
      <c r="K83" s="567">
        <v>15</v>
      </c>
    </row>
    <row r="84" spans="1:11" ht="18" x14ac:dyDescent="0.15">
      <c r="A84" s="859" t="s">
        <v>520</v>
      </c>
      <c r="B84" s="860"/>
      <c r="C84" s="861"/>
      <c r="D84" s="859" t="s">
        <v>576</v>
      </c>
      <c r="E84" s="860"/>
      <c r="F84" s="861"/>
      <c r="G84" s="868" t="s">
        <v>525</v>
      </c>
      <c r="H84" s="869"/>
      <c r="I84" s="595">
        <v>1</v>
      </c>
      <c r="J84" s="870">
        <v>1</v>
      </c>
      <c r="K84" s="567">
        <v>15</v>
      </c>
    </row>
    <row r="85" spans="1:11" ht="18" x14ac:dyDescent="0.15">
      <c r="A85" s="862"/>
      <c r="B85" s="863"/>
      <c r="C85" s="864"/>
      <c r="D85" s="862"/>
      <c r="E85" s="863"/>
      <c r="F85" s="864"/>
      <c r="G85" s="868" t="s">
        <v>526</v>
      </c>
      <c r="H85" s="869"/>
      <c r="I85" s="595">
        <v>0.5</v>
      </c>
      <c r="J85" s="870"/>
      <c r="K85" s="567">
        <v>15</v>
      </c>
    </row>
    <row r="86" spans="1:11" ht="18" x14ac:dyDescent="0.15">
      <c r="A86" s="865"/>
      <c r="B86" s="866"/>
      <c r="C86" s="867"/>
      <c r="D86" s="865"/>
      <c r="E86" s="866"/>
      <c r="F86" s="867"/>
      <c r="G86" s="871" t="s">
        <v>82</v>
      </c>
      <c r="H86" s="872"/>
      <c r="I86" s="443">
        <v>0</v>
      </c>
      <c r="J86" s="870"/>
      <c r="K86" s="567">
        <v>15</v>
      </c>
    </row>
    <row r="87" spans="1:11" ht="17.25" x14ac:dyDescent="0.15">
      <c r="A87" s="954" t="s">
        <v>20</v>
      </c>
      <c r="B87" s="954"/>
      <c r="C87" s="593"/>
      <c r="D87" s="593"/>
      <c r="E87" s="593"/>
      <c r="F87" s="593"/>
      <c r="G87" s="593"/>
      <c r="H87" s="593"/>
      <c r="I87" s="593"/>
      <c r="J87" s="593"/>
      <c r="K87" s="566">
        <v>14</v>
      </c>
    </row>
    <row r="88" spans="1:11" ht="17.25" customHeight="1" x14ac:dyDescent="0.15">
      <c r="A88" s="606">
        <v>6</v>
      </c>
      <c r="B88" s="873" t="s">
        <v>557</v>
      </c>
      <c r="C88" s="955"/>
      <c r="D88" s="955"/>
      <c r="E88" s="955"/>
      <c r="F88" s="955"/>
      <c r="G88" s="955"/>
      <c r="H88" s="955"/>
      <c r="I88" s="955"/>
      <c r="J88" s="955"/>
      <c r="K88" s="566">
        <v>14</v>
      </c>
    </row>
    <row r="89" spans="1:11" ht="17.25" x14ac:dyDescent="0.15">
      <c r="A89" s="594"/>
      <c r="B89" s="955"/>
      <c r="C89" s="955"/>
      <c r="D89" s="955"/>
      <c r="E89" s="955"/>
      <c r="F89" s="955"/>
      <c r="G89" s="955"/>
      <c r="H89" s="955"/>
      <c r="I89" s="955"/>
      <c r="J89" s="955"/>
      <c r="K89" s="566">
        <v>14</v>
      </c>
    </row>
    <row r="90" spans="1:11" ht="17.25" x14ac:dyDescent="0.15">
      <c r="A90" s="594"/>
      <c r="B90" s="955"/>
      <c r="C90" s="955"/>
      <c r="D90" s="955"/>
      <c r="E90" s="955"/>
      <c r="F90" s="955"/>
      <c r="G90" s="955"/>
      <c r="H90" s="955"/>
      <c r="I90" s="955"/>
      <c r="J90" s="955"/>
      <c r="K90" s="566">
        <v>14</v>
      </c>
    </row>
    <row r="91" spans="1:11" ht="17.25" x14ac:dyDescent="0.15">
      <c r="A91" s="594"/>
      <c r="B91" s="955"/>
      <c r="C91" s="955"/>
      <c r="D91" s="955"/>
      <c r="E91" s="955"/>
      <c r="F91" s="955"/>
      <c r="G91" s="955"/>
      <c r="H91" s="955"/>
      <c r="I91" s="955"/>
      <c r="J91" s="955"/>
      <c r="K91" s="566">
        <v>14</v>
      </c>
    </row>
    <row r="92" spans="1:11" ht="17.25" x14ac:dyDescent="0.15">
      <c r="A92" s="594"/>
      <c r="B92" s="955"/>
      <c r="C92" s="955"/>
      <c r="D92" s="955"/>
      <c r="E92" s="955"/>
      <c r="F92" s="955"/>
      <c r="G92" s="955"/>
      <c r="H92" s="955"/>
      <c r="I92" s="955"/>
      <c r="J92" s="955"/>
      <c r="K92" s="566">
        <v>14</v>
      </c>
    </row>
    <row r="93" spans="1:11" ht="17.25" x14ac:dyDescent="0.15">
      <c r="A93" s="594"/>
      <c r="B93" s="955"/>
      <c r="C93" s="955"/>
      <c r="D93" s="955"/>
      <c r="E93" s="955"/>
      <c r="F93" s="955"/>
      <c r="G93" s="955"/>
      <c r="H93" s="955"/>
      <c r="I93" s="955"/>
      <c r="J93" s="955"/>
      <c r="K93" s="566"/>
    </row>
    <row r="94" spans="1:11" s="160" customFormat="1" ht="17.25" x14ac:dyDescent="0.4">
      <c r="A94" s="552"/>
      <c r="B94" s="956"/>
      <c r="C94" s="956"/>
      <c r="D94" s="956"/>
      <c r="E94" s="956"/>
      <c r="F94" s="956"/>
      <c r="G94" s="956"/>
      <c r="H94" s="956"/>
      <c r="I94" s="956"/>
      <c r="J94" s="956"/>
      <c r="K94" s="566">
        <v>14</v>
      </c>
    </row>
    <row r="95" spans="1:11" ht="17.25" customHeight="1" x14ac:dyDescent="0.15">
      <c r="A95" s="211">
        <v>3</v>
      </c>
      <c r="B95" s="209" t="s">
        <v>464</v>
      </c>
      <c r="C95" s="209"/>
      <c r="D95" s="209"/>
      <c r="E95" s="209"/>
      <c r="F95" s="209"/>
      <c r="G95" s="209"/>
      <c r="H95" s="209"/>
      <c r="I95" s="209"/>
      <c r="J95" s="209"/>
      <c r="K95" s="411" t="s">
        <v>465</v>
      </c>
    </row>
    <row r="96" spans="1:11" ht="17.25" customHeight="1" x14ac:dyDescent="0.15">
      <c r="A96" s="938" t="s">
        <v>10</v>
      </c>
      <c r="B96" s="938"/>
      <c r="C96" s="938"/>
      <c r="D96" s="938"/>
      <c r="E96" s="938"/>
      <c r="F96" s="938" t="s">
        <v>11</v>
      </c>
      <c r="G96" s="938"/>
      <c r="H96" s="938"/>
      <c r="I96" s="161" t="s">
        <v>12</v>
      </c>
      <c r="J96" s="161" t="s">
        <v>13</v>
      </c>
    </row>
    <row r="97" spans="1:12" ht="17.25" hidden="1" customHeight="1" x14ac:dyDescent="0.15">
      <c r="A97" s="940" t="s">
        <v>565</v>
      </c>
      <c r="B97" s="941"/>
      <c r="C97" s="941"/>
      <c r="D97" s="941"/>
      <c r="E97" s="942"/>
      <c r="F97" s="946" t="s">
        <v>406</v>
      </c>
      <c r="G97" s="947"/>
      <c r="H97" s="948"/>
      <c r="I97" s="327">
        <v>1</v>
      </c>
      <c r="J97" s="949">
        <f>I97</f>
        <v>1</v>
      </c>
      <c r="K97" s="411" t="s">
        <v>319</v>
      </c>
    </row>
    <row r="98" spans="1:12" ht="17.25" hidden="1" customHeight="1" x14ac:dyDescent="0.15">
      <c r="A98" s="943"/>
      <c r="B98" s="944"/>
      <c r="C98" s="944"/>
      <c r="D98" s="944"/>
      <c r="E98" s="945"/>
      <c r="F98" s="951" t="s">
        <v>82</v>
      </c>
      <c r="G98" s="952"/>
      <c r="H98" s="953"/>
      <c r="I98" s="328">
        <v>0</v>
      </c>
      <c r="J98" s="950"/>
      <c r="K98" s="411" t="s">
        <v>319</v>
      </c>
    </row>
    <row r="99" spans="1:12" ht="17.25" hidden="1" customHeight="1" x14ac:dyDescent="0.15">
      <c r="A99" s="940" t="s">
        <v>566</v>
      </c>
      <c r="B99" s="941"/>
      <c r="C99" s="941"/>
      <c r="D99" s="941"/>
      <c r="E99" s="942"/>
      <c r="F99" s="946" t="s">
        <v>18</v>
      </c>
      <c r="G99" s="947"/>
      <c r="H99" s="948"/>
      <c r="I99" s="327">
        <v>1</v>
      </c>
      <c r="J99" s="949">
        <f>I99</f>
        <v>1</v>
      </c>
      <c r="K99" s="411" t="s">
        <v>319</v>
      </c>
    </row>
    <row r="100" spans="1:12" ht="17.25" hidden="1" customHeight="1" x14ac:dyDescent="0.15">
      <c r="A100" s="943"/>
      <c r="B100" s="944"/>
      <c r="C100" s="944"/>
      <c r="D100" s="944"/>
      <c r="E100" s="945"/>
      <c r="F100" s="951" t="s">
        <v>19</v>
      </c>
      <c r="G100" s="952"/>
      <c r="H100" s="953"/>
      <c r="I100" s="328">
        <v>0</v>
      </c>
      <c r="J100" s="950"/>
      <c r="K100" s="411" t="s">
        <v>319</v>
      </c>
    </row>
    <row r="101" spans="1:12" ht="17.25" customHeight="1" x14ac:dyDescent="0.15">
      <c r="A101" s="859" t="s">
        <v>577</v>
      </c>
      <c r="B101" s="1026"/>
      <c r="C101" s="1026"/>
      <c r="D101" s="1026"/>
      <c r="E101" s="1027"/>
      <c r="F101" s="1093" t="s">
        <v>413</v>
      </c>
      <c r="G101" s="1094"/>
      <c r="H101" s="1095"/>
      <c r="I101" s="316">
        <v>2</v>
      </c>
      <c r="J101" s="935">
        <f>I101</f>
        <v>2</v>
      </c>
    </row>
    <row r="102" spans="1:12" ht="17.25" customHeight="1" x14ac:dyDescent="0.15">
      <c r="A102" s="1090"/>
      <c r="B102" s="1091"/>
      <c r="C102" s="1091"/>
      <c r="D102" s="1091"/>
      <c r="E102" s="1092"/>
      <c r="F102" s="1099" t="s">
        <v>414</v>
      </c>
      <c r="G102" s="1100"/>
      <c r="H102" s="1101"/>
      <c r="I102" s="317">
        <v>1</v>
      </c>
      <c r="J102" s="935"/>
    </row>
    <row r="103" spans="1:12" ht="17.25" customHeight="1" x14ac:dyDescent="0.15">
      <c r="A103" s="1028"/>
      <c r="B103" s="1029"/>
      <c r="C103" s="1029"/>
      <c r="D103" s="1029"/>
      <c r="E103" s="1030"/>
      <c r="F103" s="1096" t="s">
        <v>82</v>
      </c>
      <c r="G103" s="1097"/>
      <c r="H103" s="1098"/>
      <c r="I103" s="318">
        <v>0</v>
      </c>
      <c r="J103" s="935"/>
    </row>
    <row r="104" spans="1:12" ht="17.25" customHeight="1" x14ac:dyDescent="0.15">
      <c r="A104" s="1020" t="s">
        <v>578</v>
      </c>
      <c r="B104" s="1021"/>
      <c r="C104" s="1021"/>
      <c r="D104" s="1021"/>
      <c r="E104" s="1022"/>
      <c r="F104" s="973" t="str">
        <f>入力シート!E35</f>
        <v>３台以上</v>
      </c>
      <c r="G104" s="973"/>
      <c r="H104" s="973"/>
      <c r="I104" s="442">
        <v>1</v>
      </c>
      <c r="J104" s="870">
        <f>I104</f>
        <v>1</v>
      </c>
    </row>
    <row r="105" spans="1:12" ht="17.25" customHeight="1" x14ac:dyDescent="0.15">
      <c r="A105" s="1023"/>
      <c r="B105" s="1024"/>
      <c r="C105" s="1024"/>
      <c r="D105" s="1024"/>
      <c r="E105" s="1025"/>
      <c r="F105" s="975" t="str">
        <f>入力シート!E36</f>
        <v>上記以外</v>
      </c>
      <c r="G105" s="975"/>
      <c r="H105" s="975"/>
      <c r="I105" s="443">
        <v>0</v>
      </c>
      <c r="J105" s="870"/>
    </row>
    <row r="106" spans="1:12" ht="17.25" hidden="1" customHeight="1" x14ac:dyDescent="0.15">
      <c r="A106" s="989"/>
      <c r="B106" s="990"/>
      <c r="C106" s="990"/>
      <c r="D106" s="990"/>
      <c r="E106" s="991"/>
      <c r="F106" s="1104" t="s">
        <v>29</v>
      </c>
      <c r="G106" s="1104"/>
      <c r="H106" s="1104"/>
      <c r="I106" s="329">
        <v>1</v>
      </c>
      <c r="J106" s="987">
        <f>I106</f>
        <v>1</v>
      </c>
      <c r="K106" s="411" t="s">
        <v>362</v>
      </c>
    </row>
    <row r="107" spans="1:12" ht="17.25" hidden="1" customHeight="1" x14ac:dyDescent="0.15">
      <c r="A107" s="995"/>
      <c r="B107" s="996"/>
      <c r="C107" s="996"/>
      <c r="D107" s="996"/>
      <c r="E107" s="997"/>
      <c r="F107" s="988" t="s">
        <v>30</v>
      </c>
      <c r="G107" s="988"/>
      <c r="H107" s="988"/>
      <c r="I107" s="330">
        <v>0</v>
      </c>
      <c r="J107" s="987"/>
      <c r="K107" s="411" t="s">
        <v>362</v>
      </c>
    </row>
    <row r="108" spans="1:12" ht="18" customHeight="1" x14ac:dyDescent="0.15">
      <c r="A108" s="895" t="s">
        <v>579</v>
      </c>
      <c r="B108" s="895"/>
      <c r="C108" s="895"/>
      <c r="D108" s="895"/>
      <c r="E108" s="895"/>
      <c r="F108" s="896" t="s">
        <v>338</v>
      </c>
      <c r="G108" s="896"/>
      <c r="H108" s="896"/>
      <c r="I108" s="607">
        <v>1</v>
      </c>
      <c r="J108" s="897">
        <f>I108</f>
        <v>1</v>
      </c>
      <c r="K108" s="411" t="s">
        <v>362</v>
      </c>
      <c r="L108" s="159"/>
    </row>
    <row r="109" spans="1:12" ht="18" customHeight="1" x14ac:dyDescent="0.15">
      <c r="A109" s="895"/>
      <c r="B109" s="895"/>
      <c r="C109" s="895"/>
      <c r="D109" s="895"/>
      <c r="E109" s="895"/>
      <c r="F109" s="898" t="s">
        <v>82</v>
      </c>
      <c r="G109" s="898"/>
      <c r="H109" s="898"/>
      <c r="I109" s="608">
        <v>0</v>
      </c>
      <c r="J109" s="897"/>
      <c r="K109" s="411" t="s">
        <v>362</v>
      </c>
      <c r="L109" s="159"/>
    </row>
    <row r="110" spans="1:12" ht="18" hidden="1" customHeight="1" x14ac:dyDescent="0.15">
      <c r="A110" s="989" t="s">
        <v>580</v>
      </c>
      <c r="B110" s="990"/>
      <c r="C110" s="990"/>
      <c r="D110" s="990"/>
      <c r="E110" s="991"/>
      <c r="F110" s="998" t="str">
        <f>入力シート!T69</f>
        <v>2名以上雇用</v>
      </c>
      <c r="G110" s="999"/>
      <c r="H110" s="1000"/>
      <c r="I110" s="329">
        <v>1</v>
      </c>
      <c r="J110" s="1001">
        <f>I110</f>
        <v>1</v>
      </c>
      <c r="K110" s="411" t="s">
        <v>320</v>
      </c>
    </row>
    <row r="111" spans="1:12" ht="18" hidden="1" customHeight="1" x14ac:dyDescent="0.15">
      <c r="A111" s="992"/>
      <c r="B111" s="993"/>
      <c r="C111" s="993"/>
      <c r="D111" s="993"/>
      <c r="E111" s="994"/>
      <c r="F111" s="1002" t="str">
        <f>入力シート!T70</f>
        <v>1名雇用</v>
      </c>
      <c r="G111" s="1003"/>
      <c r="H111" s="1004"/>
      <c r="I111" s="331">
        <v>0.5</v>
      </c>
      <c r="J111" s="1001"/>
      <c r="K111" s="411" t="s">
        <v>320</v>
      </c>
    </row>
    <row r="112" spans="1:12" ht="17.25" hidden="1" customHeight="1" x14ac:dyDescent="0.15">
      <c r="A112" s="995"/>
      <c r="B112" s="996"/>
      <c r="C112" s="996"/>
      <c r="D112" s="996"/>
      <c r="E112" s="997"/>
      <c r="F112" s="1005" t="str">
        <f>入力シート!T71</f>
        <v>上記以外</v>
      </c>
      <c r="G112" s="1006"/>
      <c r="H112" s="1007"/>
      <c r="I112" s="330">
        <v>0</v>
      </c>
      <c r="J112" s="1001"/>
      <c r="K112" s="411" t="s">
        <v>320</v>
      </c>
    </row>
    <row r="113" spans="1:12" ht="17.25" hidden="1" customHeight="1" x14ac:dyDescent="0.15">
      <c r="A113" s="989">
        <v>0</v>
      </c>
      <c r="B113" s="990"/>
      <c r="C113" s="990"/>
      <c r="D113" s="990"/>
      <c r="E113" s="991"/>
      <c r="F113" s="998">
        <f>入力シート!E69</f>
        <v>0</v>
      </c>
      <c r="G113" s="999"/>
      <c r="H113" s="1000"/>
      <c r="I113" s="329">
        <v>1</v>
      </c>
      <c r="J113" s="1001">
        <f>I113</f>
        <v>1</v>
      </c>
      <c r="K113" s="411" t="s">
        <v>363</v>
      </c>
    </row>
    <row r="114" spans="1:12" ht="17.25" hidden="1" customHeight="1" x14ac:dyDescent="0.15">
      <c r="A114" s="992"/>
      <c r="B114" s="993"/>
      <c r="C114" s="993"/>
      <c r="D114" s="993"/>
      <c r="E114" s="994"/>
      <c r="F114" s="1002">
        <f>入力シート!E70</f>
        <v>0</v>
      </c>
      <c r="G114" s="1003"/>
      <c r="H114" s="1004"/>
      <c r="I114" s="331">
        <v>0.5</v>
      </c>
      <c r="J114" s="1001"/>
      <c r="K114" s="411" t="s">
        <v>363</v>
      </c>
    </row>
    <row r="115" spans="1:12" ht="17.25" hidden="1" customHeight="1" x14ac:dyDescent="0.15">
      <c r="A115" s="995"/>
      <c r="B115" s="996"/>
      <c r="C115" s="996"/>
      <c r="D115" s="996"/>
      <c r="E115" s="997"/>
      <c r="F115" s="1005">
        <f>入力シート!E71</f>
        <v>0</v>
      </c>
      <c r="G115" s="1006"/>
      <c r="H115" s="1007"/>
      <c r="I115" s="330">
        <v>0</v>
      </c>
      <c r="J115" s="1001"/>
      <c r="K115" s="411" t="s">
        <v>363</v>
      </c>
    </row>
    <row r="116" spans="1:12" ht="18" hidden="1" customHeight="1" x14ac:dyDescent="0.15">
      <c r="A116" s="989" t="s">
        <v>581</v>
      </c>
      <c r="B116" s="990"/>
      <c r="C116" s="990"/>
      <c r="D116" s="990"/>
      <c r="E116" s="991"/>
      <c r="F116" s="998" t="str">
        <f>入力シート!U69</f>
        <v>活動実績あり</v>
      </c>
      <c r="G116" s="999"/>
      <c r="H116" s="1000"/>
      <c r="I116" s="329">
        <v>1</v>
      </c>
      <c r="J116" s="1001">
        <f>I116</f>
        <v>1</v>
      </c>
      <c r="K116" s="411" t="s">
        <v>363</v>
      </c>
      <c r="L116" s="159"/>
    </row>
    <row r="117" spans="1:12" ht="18" hidden="1" customHeight="1" x14ac:dyDescent="0.15">
      <c r="A117" s="992"/>
      <c r="B117" s="993"/>
      <c r="C117" s="993"/>
      <c r="D117" s="993"/>
      <c r="E117" s="994"/>
      <c r="F117" s="1002" t="str">
        <f>入力シート!U70</f>
        <v>締結あり</v>
      </c>
      <c r="G117" s="1003"/>
      <c r="H117" s="1004"/>
      <c r="I117" s="331">
        <v>0.5</v>
      </c>
      <c r="J117" s="1001"/>
      <c r="K117" s="411" t="s">
        <v>363</v>
      </c>
      <c r="L117" s="159"/>
    </row>
    <row r="118" spans="1:12" ht="18" hidden="1" customHeight="1" x14ac:dyDescent="0.15">
      <c r="A118" s="995"/>
      <c r="B118" s="996"/>
      <c r="C118" s="996"/>
      <c r="D118" s="996"/>
      <c r="E118" s="997"/>
      <c r="F118" s="1005" t="str">
        <f>入力シート!U71</f>
        <v>上記以外</v>
      </c>
      <c r="G118" s="1006"/>
      <c r="H118" s="1007"/>
      <c r="I118" s="330">
        <v>0</v>
      </c>
      <c r="J118" s="1001"/>
      <c r="K118" s="411" t="s">
        <v>363</v>
      </c>
      <c r="L118" s="159"/>
    </row>
    <row r="119" spans="1:12" ht="17.25" customHeight="1" x14ac:dyDescent="0.15">
      <c r="A119" s="1126" t="s">
        <v>582</v>
      </c>
      <c r="B119" s="1127"/>
      <c r="C119" s="1127"/>
      <c r="D119" s="1127"/>
      <c r="E119" s="1128"/>
      <c r="F119" s="977" t="s">
        <v>161</v>
      </c>
      <c r="G119" s="977"/>
      <c r="H119" s="977"/>
      <c r="I119" s="436">
        <v>1</v>
      </c>
      <c r="J119" s="974">
        <f>I119</f>
        <v>1</v>
      </c>
    </row>
    <row r="120" spans="1:12" ht="17.25" customHeight="1" x14ac:dyDescent="0.15">
      <c r="A120" s="1129"/>
      <c r="B120" s="1130"/>
      <c r="C120" s="1130"/>
      <c r="D120" s="1130"/>
      <c r="E120" s="1131"/>
      <c r="F120" s="1102" t="s">
        <v>82</v>
      </c>
      <c r="G120" s="1102"/>
      <c r="H120" s="1102"/>
      <c r="I120" s="437">
        <v>0</v>
      </c>
      <c r="J120" s="870"/>
    </row>
    <row r="121" spans="1:12" ht="17.25" customHeight="1" x14ac:dyDescent="0.15">
      <c r="A121" s="859" t="s">
        <v>583</v>
      </c>
      <c r="B121" s="1026"/>
      <c r="C121" s="1026"/>
      <c r="D121" s="1026"/>
      <c r="E121" s="1027"/>
      <c r="F121" s="977" t="s">
        <v>17</v>
      </c>
      <c r="G121" s="977"/>
      <c r="H121" s="977"/>
      <c r="I121" s="438">
        <v>1</v>
      </c>
      <c r="J121" s="870">
        <f>I121</f>
        <v>1</v>
      </c>
    </row>
    <row r="122" spans="1:12" ht="17.25" customHeight="1" x14ac:dyDescent="0.15">
      <c r="A122" s="1090"/>
      <c r="B122" s="1091"/>
      <c r="C122" s="1091"/>
      <c r="D122" s="1091"/>
      <c r="E122" s="1092"/>
      <c r="F122" s="1103" t="s">
        <v>28</v>
      </c>
      <c r="G122" s="1103"/>
      <c r="H122" s="1103"/>
      <c r="I122" s="439">
        <v>0.5</v>
      </c>
      <c r="J122" s="870"/>
    </row>
    <row r="123" spans="1:12" ht="17.25" customHeight="1" x14ac:dyDescent="0.15">
      <c r="A123" s="1028"/>
      <c r="B123" s="1029"/>
      <c r="C123" s="1029"/>
      <c r="D123" s="1029"/>
      <c r="E123" s="1030"/>
      <c r="F123" s="975" t="s">
        <v>82</v>
      </c>
      <c r="G123" s="975"/>
      <c r="H123" s="975"/>
      <c r="I123" s="440">
        <v>0</v>
      </c>
      <c r="J123" s="870"/>
    </row>
    <row r="124" spans="1:12" ht="17.25" customHeight="1" x14ac:dyDescent="0.15">
      <c r="A124" s="859" t="s">
        <v>584</v>
      </c>
      <c r="B124" s="1026"/>
      <c r="C124" s="1026"/>
      <c r="D124" s="1026"/>
      <c r="E124" s="1027"/>
      <c r="F124" s="973" t="s">
        <v>480</v>
      </c>
      <c r="G124" s="973"/>
      <c r="H124" s="973"/>
      <c r="I124" s="436">
        <v>1</v>
      </c>
      <c r="J124" s="974">
        <f>I124</f>
        <v>1</v>
      </c>
    </row>
    <row r="125" spans="1:12" ht="17.25" customHeight="1" x14ac:dyDescent="0.15">
      <c r="A125" s="1028"/>
      <c r="B125" s="1029"/>
      <c r="C125" s="1029"/>
      <c r="D125" s="1029"/>
      <c r="E125" s="1030"/>
      <c r="F125" s="975" t="s">
        <v>391</v>
      </c>
      <c r="G125" s="975"/>
      <c r="H125" s="975"/>
      <c r="I125" s="437">
        <v>0</v>
      </c>
      <c r="J125" s="870"/>
    </row>
    <row r="126" spans="1:12" ht="17.25" customHeight="1" x14ac:dyDescent="0.15">
      <c r="A126" s="859" t="s">
        <v>585</v>
      </c>
      <c r="B126" s="1026"/>
      <c r="C126" s="1026"/>
      <c r="D126" s="1026"/>
      <c r="E126" s="1027"/>
      <c r="F126" s="973" t="s">
        <v>30</v>
      </c>
      <c r="G126" s="973"/>
      <c r="H126" s="973"/>
      <c r="I126" s="438">
        <v>0</v>
      </c>
      <c r="J126" s="870">
        <f>I126</f>
        <v>0</v>
      </c>
    </row>
    <row r="127" spans="1:12" ht="17.25" customHeight="1" x14ac:dyDescent="0.15">
      <c r="A127" s="1028"/>
      <c r="B127" s="1029"/>
      <c r="C127" s="1029"/>
      <c r="D127" s="1029"/>
      <c r="E127" s="1030"/>
      <c r="F127" s="975" t="s">
        <v>29</v>
      </c>
      <c r="G127" s="975"/>
      <c r="H127" s="975"/>
      <c r="I127" s="441">
        <v>1</v>
      </c>
      <c r="J127" s="870"/>
    </row>
    <row r="128" spans="1:12" ht="16.149999999999999" customHeight="1" x14ac:dyDescent="0.15">
      <c r="A128" s="879" t="s">
        <v>20</v>
      </c>
      <c r="B128" s="879"/>
      <c r="C128" s="212"/>
      <c r="D128" s="212"/>
      <c r="E128" s="212"/>
      <c r="F128" s="212"/>
      <c r="G128" s="212"/>
      <c r="H128" s="212"/>
      <c r="I128" s="212"/>
      <c r="J128" s="212"/>
    </row>
    <row r="129" spans="1:11" ht="15" hidden="1" customHeight="1" x14ac:dyDescent="0.15">
      <c r="A129" s="176">
        <v>7</v>
      </c>
      <c r="B129" s="1019">
        <f>入力シート!E48</f>
        <v>0</v>
      </c>
      <c r="C129" s="1019"/>
      <c r="D129" s="1019"/>
      <c r="E129" s="1019"/>
      <c r="F129" s="1019"/>
      <c r="G129" s="1019"/>
      <c r="H129" s="1019"/>
      <c r="I129" s="1019"/>
      <c r="J129" s="1019"/>
      <c r="K129" s="411" t="s">
        <v>319</v>
      </c>
    </row>
    <row r="130" spans="1:11" ht="15" hidden="1" customHeight="1" x14ac:dyDescent="0.15">
      <c r="A130" s="176">
        <v>8</v>
      </c>
      <c r="B130" s="1019" t="s">
        <v>564</v>
      </c>
      <c r="C130" s="1019"/>
      <c r="D130" s="1019"/>
      <c r="E130" s="1019"/>
      <c r="F130" s="1019"/>
      <c r="G130" s="1019"/>
      <c r="H130" s="1019"/>
      <c r="I130" s="1019"/>
      <c r="J130" s="1019"/>
      <c r="K130" s="411" t="s">
        <v>319</v>
      </c>
    </row>
    <row r="131" spans="1:11" ht="15" hidden="1" customHeight="1" x14ac:dyDescent="0.15">
      <c r="A131" s="540"/>
      <c r="B131" s="1019"/>
      <c r="C131" s="1019"/>
      <c r="D131" s="1019"/>
      <c r="E131" s="1019"/>
      <c r="F131" s="1019"/>
      <c r="G131" s="1019"/>
      <c r="H131" s="1019"/>
      <c r="I131" s="1019"/>
      <c r="J131" s="1019"/>
      <c r="K131" s="411"/>
    </row>
    <row r="132" spans="1:11" x14ac:dyDescent="0.15">
      <c r="A132" s="606">
        <v>7</v>
      </c>
      <c r="B132" s="933"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32" s="933"/>
      <c r="D132" s="933"/>
      <c r="E132" s="933"/>
      <c r="F132" s="933"/>
      <c r="G132" s="933"/>
      <c r="H132" s="933"/>
      <c r="I132" s="933"/>
      <c r="J132" s="933"/>
    </row>
    <row r="133" spans="1:11" x14ac:dyDescent="0.15">
      <c r="A133" s="606"/>
      <c r="B133" s="933"/>
      <c r="C133" s="933"/>
      <c r="D133" s="933"/>
      <c r="E133" s="933"/>
      <c r="F133" s="933"/>
      <c r="G133" s="933"/>
      <c r="H133" s="933"/>
      <c r="I133" s="933"/>
      <c r="J133" s="933"/>
    </row>
    <row r="134" spans="1:11" x14ac:dyDescent="0.15">
      <c r="A134" s="606"/>
      <c r="B134" s="933"/>
      <c r="C134" s="933"/>
      <c r="D134" s="933"/>
      <c r="E134" s="933"/>
      <c r="F134" s="933"/>
      <c r="G134" s="933"/>
      <c r="H134" s="933"/>
      <c r="I134" s="933"/>
      <c r="J134" s="933"/>
    </row>
    <row r="135" spans="1:11" x14ac:dyDescent="0.15">
      <c r="A135" s="606"/>
      <c r="B135" s="933"/>
      <c r="C135" s="933"/>
      <c r="D135" s="933"/>
      <c r="E135" s="933"/>
      <c r="F135" s="933"/>
      <c r="G135" s="933"/>
      <c r="H135" s="933"/>
      <c r="I135" s="933"/>
      <c r="J135" s="933"/>
    </row>
    <row r="136" spans="1:11" x14ac:dyDescent="0.15">
      <c r="A136" s="606"/>
      <c r="B136" s="933"/>
      <c r="C136" s="933"/>
      <c r="D136" s="933"/>
      <c r="E136" s="933"/>
      <c r="F136" s="933"/>
      <c r="G136" s="933"/>
      <c r="H136" s="933"/>
      <c r="I136" s="933"/>
      <c r="J136" s="933"/>
    </row>
    <row r="137" spans="1:11" x14ac:dyDescent="0.15">
      <c r="A137" s="606"/>
      <c r="B137" s="933"/>
      <c r="C137" s="933"/>
      <c r="D137" s="933"/>
      <c r="E137" s="933"/>
      <c r="F137" s="933"/>
      <c r="G137" s="933"/>
      <c r="H137" s="933"/>
      <c r="I137" s="933"/>
      <c r="J137" s="933"/>
    </row>
    <row r="138" spans="1:11" x14ac:dyDescent="0.15">
      <c r="A138" s="606"/>
      <c r="B138" s="933"/>
      <c r="C138" s="933"/>
      <c r="D138" s="933"/>
      <c r="E138" s="933"/>
      <c r="F138" s="933"/>
      <c r="G138" s="933"/>
      <c r="H138" s="933"/>
      <c r="I138" s="933"/>
      <c r="J138" s="933"/>
    </row>
    <row r="139" spans="1:11" s="160" customFormat="1" ht="21" customHeight="1" x14ac:dyDescent="0.4">
      <c r="A139" s="606">
        <v>8</v>
      </c>
      <c r="B139" s="1125" t="str">
        <f>入力シート!E55</f>
        <v>自社保有又はリースを対象とし、経営事項審査における対象建設機械と同じとする。</v>
      </c>
      <c r="C139" s="1125"/>
      <c r="D139" s="1125"/>
      <c r="E139" s="1125"/>
      <c r="F139" s="1125"/>
      <c r="G139" s="1125"/>
      <c r="H139" s="1125"/>
      <c r="I139" s="1125"/>
      <c r="J139" s="1125"/>
    </row>
    <row r="140" spans="1:11" ht="21" hidden="1" customHeight="1" x14ac:dyDescent="0.15">
      <c r="A140" s="606"/>
      <c r="B140" s="1018" t="str">
        <f>入力シート!E56</f>
        <v>安城市の発注する風水害、雪氷対策等の業務委託について、当該年度の受託ありの場合、加点する。</v>
      </c>
      <c r="C140" s="1018"/>
      <c r="D140" s="1018"/>
      <c r="E140" s="1018"/>
      <c r="F140" s="1018"/>
      <c r="G140" s="1018"/>
      <c r="H140" s="1018"/>
      <c r="I140" s="1018"/>
      <c r="J140" s="1018"/>
      <c r="K140" s="411" t="s">
        <v>362</v>
      </c>
    </row>
    <row r="141" spans="1:11" ht="27.75" customHeight="1" x14ac:dyDescent="0.15">
      <c r="A141" s="606">
        <v>9</v>
      </c>
      <c r="B141" s="933" t="str">
        <f>入力シート!E56</f>
        <v>安城市の発注する風水害、雪氷対策等の業務委託について、当該年度の受託ありの場合、加点する。</v>
      </c>
      <c r="C141" s="933"/>
      <c r="D141" s="933"/>
      <c r="E141" s="933"/>
      <c r="F141" s="933"/>
      <c r="G141" s="933"/>
      <c r="H141" s="933"/>
      <c r="I141" s="933"/>
      <c r="J141" s="933"/>
      <c r="K141" s="411" t="s">
        <v>362</v>
      </c>
    </row>
    <row r="142" spans="1:11" s="160" customFormat="1" ht="33" hidden="1" customHeight="1" x14ac:dyDescent="0.4">
      <c r="A142" s="606">
        <v>9</v>
      </c>
      <c r="B142" s="1018" t="s">
        <v>533</v>
      </c>
      <c r="C142" s="1018"/>
      <c r="D142" s="1018"/>
      <c r="E142" s="1018"/>
      <c r="F142" s="1018"/>
      <c r="G142" s="1018"/>
      <c r="H142" s="1018"/>
      <c r="I142" s="1018"/>
      <c r="J142" s="1018"/>
      <c r="K142" s="411" t="s">
        <v>320</v>
      </c>
    </row>
    <row r="143" spans="1:11" ht="16.350000000000001" hidden="1" customHeight="1" x14ac:dyDescent="0.15">
      <c r="A143" s="606"/>
      <c r="B143" s="1018" t="str">
        <f>入力シート!E58</f>
        <v>前年度（令和３年度）の水道施設緊急修繕協定締結ありの場合、加点する。</v>
      </c>
      <c r="C143" s="976"/>
      <c r="D143" s="976"/>
      <c r="E143" s="976"/>
      <c r="F143" s="976"/>
      <c r="G143" s="976"/>
      <c r="H143" s="976"/>
      <c r="I143" s="976"/>
      <c r="J143" s="976"/>
      <c r="K143" s="411" t="s">
        <v>363</v>
      </c>
    </row>
    <row r="144" spans="1:11" ht="16.350000000000001" hidden="1" customHeight="1" x14ac:dyDescent="0.15">
      <c r="A144" s="606"/>
      <c r="B144" s="1018" t="str">
        <f>入力シート!E59</f>
        <v>前年度（令和３年度）に協定に基づく依頼を５割以上実施した場合にはさらに加点する。</v>
      </c>
      <c r="C144" s="976"/>
      <c r="D144" s="976"/>
      <c r="E144" s="976"/>
      <c r="F144" s="976"/>
      <c r="G144" s="976"/>
      <c r="H144" s="976"/>
      <c r="I144" s="976"/>
      <c r="J144" s="976"/>
      <c r="K144" s="411" t="s">
        <v>363</v>
      </c>
    </row>
    <row r="145" spans="1:11" ht="16.350000000000001" hidden="1" customHeight="1" x14ac:dyDescent="0.15">
      <c r="A145" s="606">
        <v>9</v>
      </c>
      <c r="B145" s="1018" t="str">
        <f>入力シート!E58</f>
        <v>前年度（令和３年度）の水道施設緊急修繕協定締結ありの場合、加点する。</v>
      </c>
      <c r="C145" s="1018"/>
      <c r="D145" s="1018"/>
      <c r="E145" s="1018"/>
      <c r="F145" s="1018"/>
      <c r="G145" s="1018"/>
      <c r="H145" s="1018"/>
      <c r="I145" s="1018"/>
      <c r="J145" s="1018"/>
      <c r="K145" s="411" t="s">
        <v>363</v>
      </c>
    </row>
    <row r="146" spans="1:11" ht="16.350000000000001" hidden="1" customHeight="1" x14ac:dyDescent="0.15">
      <c r="A146" s="606">
        <v>9</v>
      </c>
      <c r="B146" s="1018" t="str">
        <f>入力シート!E59</f>
        <v>前年度（令和３年度）に協定に基づく依頼を５割以上実施した場合にはさらに加点する。</v>
      </c>
      <c r="C146" s="1018"/>
      <c r="D146" s="1018"/>
      <c r="E146" s="1018"/>
      <c r="F146" s="1018"/>
      <c r="G146" s="1018"/>
      <c r="H146" s="1018"/>
      <c r="I146" s="1018"/>
      <c r="J146" s="1018"/>
      <c r="K146" s="411" t="s">
        <v>363</v>
      </c>
    </row>
    <row r="147" spans="1:11" ht="18" customHeight="1" x14ac:dyDescent="0.15">
      <c r="A147" s="606">
        <v>10</v>
      </c>
      <c r="B147" s="933"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7" s="933"/>
      <c r="D147" s="933"/>
      <c r="E147" s="933"/>
      <c r="F147" s="933"/>
      <c r="G147" s="933"/>
      <c r="H147" s="933"/>
      <c r="I147" s="933"/>
      <c r="J147" s="933"/>
    </row>
    <row r="148" spans="1:11" ht="18" customHeight="1" x14ac:dyDescent="0.15">
      <c r="A148" s="606"/>
      <c r="B148" s="933"/>
      <c r="C148" s="933"/>
      <c r="D148" s="933"/>
      <c r="E148" s="933"/>
      <c r="F148" s="933"/>
      <c r="G148" s="933"/>
      <c r="H148" s="933"/>
      <c r="I148" s="933"/>
      <c r="J148" s="933"/>
    </row>
    <row r="149" spans="1:11" ht="18" customHeight="1" x14ac:dyDescent="0.15">
      <c r="A149" s="606"/>
      <c r="B149" s="976"/>
      <c r="C149" s="976"/>
      <c r="D149" s="976"/>
      <c r="E149" s="976"/>
      <c r="F149" s="976"/>
      <c r="G149" s="976"/>
      <c r="H149" s="976"/>
      <c r="I149" s="976"/>
      <c r="J149" s="976"/>
    </row>
    <row r="150" spans="1:11" ht="18" customHeight="1" x14ac:dyDescent="0.15">
      <c r="A150" s="609">
        <v>11</v>
      </c>
      <c r="B150" s="933"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50" s="933"/>
      <c r="D150" s="933"/>
      <c r="E150" s="933"/>
      <c r="F150" s="933"/>
      <c r="G150" s="933"/>
      <c r="H150" s="933"/>
      <c r="I150" s="933"/>
      <c r="J150" s="933"/>
    </row>
    <row r="151" spans="1:11" ht="18" customHeight="1" x14ac:dyDescent="0.15">
      <c r="A151" s="609"/>
      <c r="B151" s="933"/>
      <c r="C151" s="933"/>
      <c r="D151" s="933"/>
      <c r="E151" s="933"/>
      <c r="F151" s="933"/>
      <c r="G151" s="933"/>
      <c r="H151" s="933"/>
      <c r="I151" s="933"/>
      <c r="J151" s="933"/>
    </row>
    <row r="152" spans="1:11" ht="18" customHeight="1" x14ac:dyDescent="0.15">
      <c r="A152" s="609"/>
      <c r="B152" s="933"/>
      <c r="C152" s="933"/>
      <c r="D152" s="933"/>
      <c r="E152" s="933"/>
      <c r="F152" s="933"/>
      <c r="G152" s="933"/>
      <c r="H152" s="933"/>
      <c r="I152" s="933"/>
      <c r="J152" s="933"/>
    </row>
    <row r="153" spans="1:11" ht="18" customHeight="1" x14ac:dyDescent="0.15">
      <c r="A153" s="609"/>
      <c r="B153" s="976"/>
      <c r="C153" s="976"/>
      <c r="D153" s="976"/>
      <c r="E153" s="976"/>
      <c r="F153" s="976"/>
      <c r="G153" s="976"/>
      <c r="H153" s="976"/>
      <c r="I153" s="976"/>
      <c r="J153" s="976"/>
    </row>
    <row r="154" spans="1:11" ht="18" customHeight="1" x14ac:dyDescent="0.15">
      <c r="A154" s="609"/>
      <c r="B154" s="976"/>
      <c r="C154" s="976"/>
      <c r="D154" s="976"/>
      <c r="E154" s="976"/>
      <c r="F154" s="976"/>
      <c r="G154" s="976"/>
      <c r="H154" s="976"/>
      <c r="I154" s="976"/>
      <c r="J154" s="976"/>
    </row>
    <row r="155" spans="1:11" ht="18" customHeight="1" x14ac:dyDescent="0.15">
      <c r="A155" s="606">
        <v>12</v>
      </c>
      <c r="B155" s="933" t="str">
        <f>入力シート!E64&amp;"
"&amp;入力シート!E65</f>
        <v>エコアクション２１又はＩＳＯ１４００１の取得があれば、加点する。
契約先となる本支店が認証されていること。</v>
      </c>
      <c r="C155" s="933"/>
      <c r="D155" s="933"/>
      <c r="E155" s="933"/>
      <c r="F155" s="933"/>
      <c r="G155" s="933"/>
      <c r="H155" s="933"/>
      <c r="I155" s="933"/>
      <c r="J155" s="933"/>
    </row>
    <row r="156" spans="1:11" ht="18" customHeight="1" x14ac:dyDescent="0.15">
      <c r="A156" s="606"/>
      <c r="B156" s="933"/>
      <c r="C156" s="933"/>
      <c r="D156" s="933"/>
      <c r="E156" s="933"/>
      <c r="F156" s="933"/>
      <c r="G156" s="933"/>
      <c r="H156" s="933"/>
      <c r="I156" s="933"/>
      <c r="J156" s="933"/>
    </row>
    <row r="157" spans="1:11" ht="18" customHeight="1" x14ac:dyDescent="0.15">
      <c r="A157" s="606">
        <v>13</v>
      </c>
      <c r="B157" s="891" t="str">
        <f>入力シート!E66</f>
        <v>平成31年4月1日から加算点申告表を提出する日の前日までに、安城市工事請負契約等に係る入札参加資格（一般・指名）停止要綱による停止措置のある場合は減点する。</v>
      </c>
      <c r="C157" s="891"/>
      <c r="D157" s="891"/>
      <c r="E157" s="891"/>
      <c r="F157" s="891"/>
      <c r="G157" s="891"/>
      <c r="H157" s="891"/>
      <c r="I157" s="891"/>
      <c r="J157" s="891"/>
    </row>
    <row r="158" spans="1:11" ht="18" customHeight="1" x14ac:dyDescent="0.15">
      <c r="A158" s="540"/>
      <c r="B158" s="891"/>
      <c r="C158" s="891"/>
      <c r="D158" s="891"/>
      <c r="E158" s="891"/>
      <c r="F158" s="891"/>
      <c r="G158" s="891"/>
      <c r="H158" s="891"/>
      <c r="I158" s="891"/>
      <c r="J158" s="891"/>
    </row>
    <row r="159" spans="1:11" s="160" customFormat="1" ht="21" x14ac:dyDescent="0.15">
      <c r="A159" s="210"/>
      <c r="B159" s="209"/>
      <c r="C159" s="209"/>
      <c r="D159" s="209"/>
      <c r="E159" s="209"/>
      <c r="F159" s="209"/>
      <c r="G159" s="209"/>
      <c r="H159" s="209"/>
      <c r="I159" s="209"/>
      <c r="J159" s="209"/>
      <c r="K159" s="541">
        <v>18</v>
      </c>
    </row>
    <row r="160" spans="1:11" ht="16.149999999999999" customHeight="1" x14ac:dyDescent="0.15">
      <c r="A160" s="213" t="s">
        <v>32</v>
      </c>
      <c r="B160" s="213"/>
      <c r="C160" s="213"/>
      <c r="D160" s="213"/>
      <c r="E160" s="213"/>
      <c r="F160" s="213"/>
      <c r="G160" s="213"/>
      <c r="H160" s="213"/>
      <c r="I160" s="213"/>
      <c r="J160" s="213"/>
      <c r="K160" s="569"/>
    </row>
    <row r="161" spans="1:12" ht="15.75" customHeight="1" x14ac:dyDescent="0.15">
      <c r="A161" s="214"/>
      <c r="B161" s="933" t="str">
        <f>入力シート!D97</f>
        <v>　提出された書類及び資料に対してヒアリングを行うことがある。ヒアリングを行う場合は、その場所、時間等について別途通知する。</v>
      </c>
      <c r="C161" s="933"/>
      <c r="D161" s="933"/>
      <c r="E161" s="933"/>
      <c r="F161" s="933"/>
      <c r="G161" s="933"/>
      <c r="H161" s="933"/>
      <c r="I161" s="933"/>
      <c r="J161" s="933"/>
      <c r="K161" s="569"/>
    </row>
    <row r="162" spans="1:12" ht="15.75" customHeight="1" x14ac:dyDescent="0.15">
      <c r="A162" s="214"/>
      <c r="B162" s="933"/>
      <c r="C162" s="933"/>
      <c r="D162" s="933"/>
      <c r="E162" s="933"/>
      <c r="F162" s="933"/>
      <c r="G162" s="933"/>
      <c r="H162" s="933"/>
      <c r="I162" s="933"/>
      <c r="J162" s="933"/>
      <c r="K162" s="569"/>
    </row>
    <row r="163" spans="1:12" ht="21" x14ac:dyDescent="0.15">
      <c r="A163" s="214"/>
      <c r="B163" s="215"/>
      <c r="C163" s="215"/>
      <c r="D163" s="215"/>
      <c r="E163" s="215"/>
      <c r="F163" s="215"/>
      <c r="G163" s="215"/>
      <c r="H163" s="215"/>
      <c r="I163" s="215"/>
      <c r="J163" s="215"/>
      <c r="K163" s="541">
        <v>18</v>
      </c>
    </row>
    <row r="164" spans="1:12" ht="16.149999999999999" customHeight="1" x14ac:dyDescent="0.15">
      <c r="A164" s="209" t="s">
        <v>33</v>
      </c>
      <c r="B164" s="209"/>
      <c r="C164" s="209"/>
      <c r="D164" s="209"/>
      <c r="E164" s="209"/>
      <c r="F164" s="209"/>
      <c r="G164" s="209"/>
      <c r="H164" s="209"/>
      <c r="I164" s="209"/>
      <c r="J164" s="209"/>
      <c r="K164" s="566">
        <v>14</v>
      </c>
    </row>
    <row r="165" spans="1:12" s="153" customFormat="1" ht="17.25" x14ac:dyDescent="0.15">
      <c r="A165" s="216">
        <v>-1</v>
      </c>
      <c r="B165" s="209" t="s">
        <v>146</v>
      </c>
      <c r="C165" s="209"/>
      <c r="D165" s="209"/>
      <c r="E165" s="209"/>
      <c r="F165" s="209"/>
      <c r="G165" s="209"/>
      <c r="H165" s="209"/>
      <c r="I165" s="209"/>
      <c r="J165" s="209"/>
      <c r="K165" s="566">
        <v>14</v>
      </c>
      <c r="L165" s="544"/>
    </row>
    <row r="166" spans="1:12" s="153" customFormat="1" ht="16.149999999999999" customHeight="1" x14ac:dyDescent="0.15">
      <c r="A166" s="209"/>
      <c r="B166" s="209" t="s">
        <v>155</v>
      </c>
      <c r="C166" s="209"/>
      <c r="D166" s="209"/>
      <c r="E166" s="209"/>
      <c r="F166" s="209"/>
      <c r="G166" s="209"/>
      <c r="H166" s="209"/>
      <c r="I166" s="209"/>
      <c r="J166" s="209"/>
      <c r="K166" s="570">
        <v>11</v>
      </c>
      <c r="L166" s="544"/>
    </row>
    <row r="167" spans="1:12" ht="16.149999999999999" customHeight="1" x14ac:dyDescent="0.15">
      <c r="A167" s="209"/>
      <c r="B167" s="209" t="s">
        <v>34</v>
      </c>
      <c r="C167" s="209"/>
      <c r="D167" s="209"/>
      <c r="E167" s="209"/>
      <c r="F167" s="209"/>
      <c r="G167" s="209"/>
      <c r="H167" s="209"/>
      <c r="I167" s="209"/>
      <c r="J167" s="209"/>
      <c r="K167" s="570">
        <v>11</v>
      </c>
    </row>
    <row r="168" spans="1:12" ht="16.149999999999999" customHeight="1" x14ac:dyDescent="0.15">
      <c r="A168" s="209"/>
      <c r="B168" s="209" t="s">
        <v>35</v>
      </c>
      <c r="C168" s="209"/>
      <c r="D168" s="209"/>
      <c r="E168" s="209"/>
      <c r="F168" s="209"/>
      <c r="G168" s="209"/>
      <c r="H168" s="209"/>
      <c r="I168" s="209"/>
      <c r="J168" s="209"/>
      <c r="K168" s="570">
        <v>11</v>
      </c>
    </row>
    <row r="169" spans="1:12" x14ac:dyDescent="0.15">
      <c r="A169" s="209"/>
      <c r="B169" s="209"/>
      <c r="C169" s="209"/>
      <c r="D169" s="209"/>
      <c r="E169" s="209"/>
      <c r="F169" s="209"/>
      <c r="G169" s="209"/>
      <c r="H169" s="209"/>
      <c r="I169" s="209"/>
      <c r="J169" s="217" t="s">
        <v>126</v>
      </c>
      <c r="K169" s="570">
        <v>11</v>
      </c>
    </row>
    <row r="170" spans="1:12" x14ac:dyDescent="0.15">
      <c r="A170" s="938" t="s">
        <v>36</v>
      </c>
      <c r="B170" s="938"/>
      <c r="C170" s="938"/>
      <c r="D170" s="938"/>
      <c r="E170" s="938"/>
      <c r="F170" s="938" t="s">
        <v>37</v>
      </c>
      <c r="G170" s="938"/>
      <c r="H170" s="938"/>
      <c r="I170" s="938"/>
      <c r="J170" s="938"/>
      <c r="K170" s="570">
        <v>11</v>
      </c>
    </row>
    <row r="171" spans="1:12" x14ac:dyDescent="0.15">
      <c r="A171" s="957">
        <v>1</v>
      </c>
      <c r="B171" s="966" t="s">
        <v>469</v>
      </c>
      <c r="C171" s="961"/>
      <c r="D171" s="961"/>
      <c r="E171" s="962"/>
      <c r="F171" s="960" t="str">
        <f>入力シート!$D$240</f>
        <v>・工事実績を確認できるものの写し（工事実績情報システム（CORINS）竣工登録工事カルテの写し）</v>
      </c>
      <c r="G171" s="961"/>
      <c r="H171" s="961"/>
      <c r="I171" s="961"/>
      <c r="J171" s="962"/>
      <c r="K171" s="570">
        <v>11</v>
      </c>
    </row>
    <row r="172" spans="1:12" x14ac:dyDescent="0.15">
      <c r="A172" s="1016"/>
      <c r="B172" s="967"/>
      <c r="C172" s="968"/>
      <c r="D172" s="968"/>
      <c r="E172" s="969"/>
      <c r="F172" s="963"/>
      <c r="G172" s="964"/>
      <c r="H172" s="964"/>
      <c r="I172" s="964"/>
      <c r="J172" s="965"/>
      <c r="K172" s="570">
        <v>11</v>
      </c>
    </row>
    <row r="173" spans="1:12" x14ac:dyDescent="0.15">
      <c r="A173" s="957">
        <v>2</v>
      </c>
      <c r="B173" s="1112" t="str">
        <f>入力シート!$D$149</f>
        <v>就労環境整備の取組</v>
      </c>
      <c r="C173" s="1026"/>
      <c r="D173" s="1026"/>
      <c r="E173" s="1027"/>
      <c r="F173" s="960" t="str">
        <f>入力シート!$D$241</f>
        <v>・登録証の写し（愛知県ファミリー・フレンドリー企業登録）</v>
      </c>
      <c r="G173" s="961"/>
      <c r="H173" s="961"/>
      <c r="I173" s="961"/>
      <c r="J173" s="962"/>
      <c r="K173" s="570">
        <v>11</v>
      </c>
    </row>
    <row r="174" spans="1:12" ht="15" customHeight="1" x14ac:dyDescent="0.15">
      <c r="A174" s="958"/>
      <c r="B174" s="1113"/>
      <c r="C174" s="1091"/>
      <c r="D174" s="1091"/>
      <c r="E174" s="1092"/>
      <c r="F174" s="1079" t="str">
        <f>入力シート!$D$242</f>
        <v>・受理証明書の写し（女性の活躍促進宣言）（愛知県が発行したものに限る）</v>
      </c>
      <c r="G174" s="1065"/>
      <c r="H174" s="1065"/>
      <c r="I174" s="1065"/>
      <c r="J174" s="1066"/>
      <c r="K174" s="570">
        <v>11</v>
      </c>
    </row>
    <row r="175" spans="1:12" ht="15" customHeight="1" x14ac:dyDescent="0.15">
      <c r="A175" s="959"/>
      <c r="B175" s="1114"/>
      <c r="C175" s="1115"/>
      <c r="D175" s="1115"/>
      <c r="E175" s="1116"/>
      <c r="F175" s="1111"/>
      <c r="G175" s="1038"/>
      <c r="H175" s="1038"/>
      <c r="I175" s="1038"/>
      <c r="J175" s="1039"/>
      <c r="K175" s="570">
        <v>11</v>
      </c>
    </row>
    <row r="176" spans="1:12" x14ac:dyDescent="0.15">
      <c r="A176" s="957">
        <v>3</v>
      </c>
      <c r="B176" s="978" t="str">
        <f>入力シート!D150</f>
        <v>若年者雇用</v>
      </c>
      <c r="C176" s="979"/>
      <c r="D176" s="979"/>
      <c r="E176" s="980"/>
      <c r="F176" s="960" t="str">
        <f>入力シート!$D$244</f>
        <v>・正規社員の生年月日と雇用開始日が確認できる資料（健康保険被保険者証等）の写し</v>
      </c>
      <c r="G176" s="961"/>
      <c r="H176" s="961"/>
      <c r="I176" s="961"/>
      <c r="J176" s="962"/>
      <c r="K176" s="570">
        <v>11</v>
      </c>
    </row>
    <row r="177" spans="1:12" x14ac:dyDescent="0.15">
      <c r="A177" s="1017"/>
      <c r="B177" s="981"/>
      <c r="C177" s="982"/>
      <c r="D177" s="982"/>
      <c r="E177" s="983"/>
      <c r="F177" s="970"/>
      <c r="G177" s="971"/>
      <c r="H177" s="971"/>
      <c r="I177" s="971"/>
      <c r="J177" s="972"/>
      <c r="K177" s="570">
        <v>11</v>
      </c>
    </row>
    <row r="178" spans="1:12" ht="13.5" customHeight="1" x14ac:dyDescent="0.15">
      <c r="A178" s="957">
        <v>4</v>
      </c>
      <c r="B178" s="1084" t="str">
        <f>入力シート!$D$151</f>
        <v xml:space="preserve">若手技術者の育成 </v>
      </c>
      <c r="C178" s="1084"/>
      <c r="D178" s="1084"/>
      <c r="E178" s="1085"/>
      <c r="F178" s="980" t="str">
        <f>入力シート!$D$245</f>
        <v>・法令による合格証明書の写し又は免許証等の写し</v>
      </c>
      <c r="G178" s="1083"/>
      <c r="H178" s="1083"/>
      <c r="I178" s="1083"/>
      <c r="J178" s="1083"/>
      <c r="K178" s="570">
        <v>11</v>
      </c>
    </row>
    <row r="179" spans="1:12" ht="13.5" customHeight="1" x14ac:dyDescent="0.15">
      <c r="A179" s="958"/>
      <c r="B179" s="1086"/>
      <c r="C179" s="1086"/>
      <c r="D179" s="1086"/>
      <c r="E179" s="1087"/>
      <c r="F179" s="1079" t="str">
        <f>入力シート!$D$246</f>
        <v>・正規社員の生年月日と雇用開始日が確認できる資料（健康保険被保険者証等）の写し</v>
      </c>
      <c r="G179" s="1080"/>
      <c r="H179" s="1080"/>
      <c r="I179" s="1080"/>
      <c r="J179" s="1081"/>
      <c r="K179" s="570">
        <v>11</v>
      </c>
    </row>
    <row r="180" spans="1:12" ht="13.5" customHeight="1" x14ac:dyDescent="0.15">
      <c r="A180" s="1008"/>
      <c r="B180" s="1088"/>
      <c r="C180" s="1088"/>
      <c r="D180" s="1088"/>
      <c r="E180" s="1089"/>
      <c r="F180" s="1082"/>
      <c r="G180" s="1014"/>
      <c r="H180" s="1014"/>
      <c r="I180" s="1014"/>
      <c r="J180" s="1015"/>
      <c r="K180" s="570">
        <v>11</v>
      </c>
    </row>
    <row r="181" spans="1:12" ht="13.5" customHeight="1" x14ac:dyDescent="0.15">
      <c r="A181" s="957" t="s">
        <v>442</v>
      </c>
      <c r="B181" s="966" t="s">
        <v>470</v>
      </c>
      <c r="C181" s="961"/>
      <c r="D181" s="961"/>
      <c r="E181" s="962"/>
      <c r="F181" s="960" t="str">
        <f>入力シート!$D$240</f>
        <v>・工事実績を確認できるものの写し（工事実績情報システム（CORINS）竣工登録工事カルテの写し）</v>
      </c>
      <c r="G181" s="961"/>
      <c r="H181" s="961"/>
      <c r="I181" s="961"/>
      <c r="J181" s="962"/>
      <c r="K181" s="570">
        <v>11</v>
      </c>
    </row>
    <row r="182" spans="1:12" x14ac:dyDescent="0.15">
      <c r="A182" s="1008"/>
      <c r="B182" s="1013"/>
      <c r="C182" s="1014"/>
      <c r="D182" s="1014"/>
      <c r="E182" s="1015"/>
      <c r="F182" s="1082"/>
      <c r="G182" s="1014"/>
      <c r="H182" s="1014"/>
      <c r="I182" s="1014"/>
      <c r="J182" s="1015"/>
      <c r="K182" s="570">
        <v>11</v>
      </c>
    </row>
    <row r="183" spans="1:12" s="558" customFormat="1" ht="11.25" customHeight="1" x14ac:dyDescent="0.15">
      <c r="A183" s="957" t="s">
        <v>443</v>
      </c>
      <c r="B183" s="966" t="s">
        <v>471</v>
      </c>
      <c r="C183" s="961"/>
      <c r="D183" s="961"/>
      <c r="E183" s="962"/>
      <c r="F183" s="1009" t="s">
        <v>462</v>
      </c>
      <c r="G183" s="979"/>
      <c r="H183" s="979"/>
      <c r="I183" s="979"/>
      <c r="J183" s="980"/>
      <c r="K183" s="571">
        <v>9</v>
      </c>
      <c r="L183" s="557"/>
    </row>
    <row r="184" spans="1:12" s="558" customFormat="1" ht="11.25" customHeight="1" x14ac:dyDescent="0.15">
      <c r="A184" s="1008"/>
      <c r="B184" s="1013"/>
      <c r="C184" s="1014"/>
      <c r="D184" s="1014"/>
      <c r="E184" s="1015"/>
      <c r="F184" s="1010"/>
      <c r="G184" s="1011"/>
      <c r="H184" s="1011"/>
      <c r="I184" s="1011"/>
      <c r="J184" s="1012"/>
      <c r="K184" s="571">
        <v>9</v>
      </c>
      <c r="L184" s="557"/>
    </row>
    <row r="185" spans="1:12" ht="20.25" customHeight="1" x14ac:dyDescent="0.15">
      <c r="A185" s="957" t="s">
        <v>528</v>
      </c>
      <c r="B185" s="1117" t="s">
        <v>527</v>
      </c>
      <c r="C185" s="1118"/>
      <c r="D185" s="1118"/>
      <c r="E185" s="1119"/>
      <c r="F185" s="1123" t="s">
        <v>538</v>
      </c>
      <c r="G185" s="1118"/>
      <c r="H185" s="1118"/>
      <c r="I185" s="1118"/>
      <c r="J185" s="1119"/>
      <c r="K185" s="571">
        <v>9</v>
      </c>
    </row>
    <row r="186" spans="1:12" ht="20.25" customHeight="1" x14ac:dyDescent="0.15">
      <c r="A186" s="1008"/>
      <c r="B186" s="1120"/>
      <c r="C186" s="1121"/>
      <c r="D186" s="1121"/>
      <c r="E186" s="1122"/>
      <c r="F186" s="1124"/>
      <c r="G186" s="1121"/>
      <c r="H186" s="1121"/>
      <c r="I186" s="1121"/>
      <c r="J186" s="1122"/>
      <c r="K186" s="571">
        <v>9</v>
      </c>
    </row>
    <row r="187" spans="1:12" ht="13.5" hidden="1" customHeight="1" x14ac:dyDescent="0.15">
      <c r="A187" s="1040">
        <v>6</v>
      </c>
      <c r="B187" s="1042" t="str">
        <f>入力シート!D154</f>
        <v>同工種工事の市内施工実績</v>
      </c>
      <c r="C187" s="941"/>
      <c r="D187" s="941"/>
      <c r="E187" s="942"/>
      <c r="F187" s="940" t="str">
        <f>入力シート!$D$240</f>
        <v>・工事実績を確認できるものの写し（工事実績情報システム（CORINS）竣工登録工事カルテの写し）</v>
      </c>
      <c r="G187" s="941"/>
      <c r="H187" s="941"/>
      <c r="I187" s="941"/>
      <c r="J187" s="942"/>
      <c r="K187" s="1106" t="s">
        <v>319</v>
      </c>
    </row>
    <row r="188" spans="1:12" ht="13.5" hidden="1" customHeight="1" x14ac:dyDescent="0.15">
      <c r="A188" s="1041"/>
      <c r="B188" s="1043"/>
      <c r="C188" s="944"/>
      <c r="D188" s="944"/>
      <c r="E188" s="945"/>
      <c r="F188" s="943"/>
      <c r="G188" s="944"/>
      <c r="H188" s="944"/>
      <c r="I188" s="944"/>
      <c r="J188" s="945"/>
      <c r="K188" s="1106"/>
    </row>
    <row r="189" spans="1:12" s="558" customFormat="1" ht="11.25" x14ac:dyDescent="0.15">
      <c r="A189" s="985">
        <v>6</v>
      </c>
      <c r="B189" s="1050" t="str">
        <f>入力シート!D155</f>
        <v>建設機械の保有</v>
      </c>
      <c r="C189" s="1035"/>
      <c r="D189" s="1035"/>
      <c r="E189" s="1036"/>
      <c r="F189" s="1034" t="str">
        <f>入力シート!$D$255</f>
        <v>・最新の経営規模等評価結果通知書の写し</v>
      </c>
      <c r="G189" s="1035"/>
      <c r="H189" s="1035"/>
      <c r="I189" s="1035"/>
      <c r="J189" s="1036"/>
      <c r="K189" s="571">
        <v>9</v>
      </c>
      <c r="L189" s="557"/>
    </row>
    <row r="190" spans="1:12" s="558" customFormat="1" ht="11.25" x14ac:dyDescent="0.15">
      <c r="A190" s="986"/>
      <c r="B190" s="1051"/>
      <c r="C190" s="1048"/>
      <c r="D190" s="1048"/>
      <c r="E190" s="1049"/>
      <c r="F190" s="1047"/>
      <c r="G190" s="1048"/>
      <c r="H190" s="1048"/>
      <c r="I190" s="1048"/>
      <c r="J190" s="1049"/>
      <c r="K190" s="571">
        <v>9</v>
      </c>
      <c r="L190" s="557"/>
    </row>
    <row r="191" spans="1:12" s="558" customFormat="1" ht="11.25" hidden="1" x14ac:dyDescent="0.15">
      <c r="A191" s="985">
        <f>A189+1</f>
        <v>7</v>
      </c>
      <c r="B191" s="1042" t="str">
        <f>入力シート!D156</f>
        <v>被災建築物応急危険度判定士の雇用</v>
      </c>
      <c r="C191" s="1052"/>
      <c r="D191" s="1052"/>
      <c r="E191" s="1053"/>
      <c r="F191" s="940" t="str">
        <f>入力シート!$D$248</f>
        <v>・愛知県被災建築物応急危険度判定士登録証の写し
・登録者が正規社員として確認できる資料（健康保険被保険者証等）の写し</v>
      </c>
      <c r="G191" s="1052"/>
      <c r="H191" s="1052"/>
      <c r="I191" s="1052"/>
      <c r="J191" s="1053"/>
      <c r="K191" s="571"/>
      <c r="L191" s="557"/>
    </row>
    <row r="192" spans="1:12" ht="13.5" hidden="1" customHeight="1" x14ac:dyDescent="0.15">
      <c r="A192" s="1062"/>
      <c r="B192" s="1060"/>
      <c r="C192" s="1055"/>
      <c r="D192" s="1055"/>
      <c r="E192" s="1056"/>
      <c r="F192" s="1054"/>
      <c r="G192" s="1055"/>
      <c r="H192" s="1055"/>
      <c r="I192" s="1055"/>
      <c r="J192" s="1056"/>
      <c r="K192" s="1106" t="s">
        <v>320</v>
      </c>
    </row>
    <row r="193" spans="1:12" ht="13.5" hidden="1" customHeight="1" x14ac:dyDescent="0.15">
      <c r="A193" s="1063"/>
      <c r="B193" s="1061"/>
      <c r="C193" s="1058"/>
      <c r="D193" s="1058"/>
      <c r="E193" s="1059"/>
      <c r="F193" s="1057"/>
      <c r="G193" s="1058"/>
      <c r="H193" s="1058"/>
      <c r="I193" s="1058"/>
      <c r="J193" s="1059"/>
      <c r="K193" s="1106"/>
    </row>
    <row r="194" spans="1:12" x14ac:dyDescent="0.15">
      <c r="A194" s="985">
        <v>7</v>
      </c>
      <c r="B194" s="1107" t="str">
        <f>入力シート!$D$157</f>
        <v>障害者雇用の有無</v>
      </c>
      <c r="C194" s="1031"/>
      <c r="D194" s="1031"/>
      <c r="E194" s="849"/>
      <c r="F194" s="851" t="str">
        <f>入力シート!$D$249</f>
        <v>・障害者雇用者状況報告書の写し</v>
      </c>
      <c r="G194" s="1031"/>
      <c r="H194" s="1031"/>
      <c r="I194" s="1031"/>
      <c r="J194" s="849"/>
      <c r="K194" s="570">
        <v>11</v>
      </c>
    </row>
    <row r="195" spans="1:12" s="153" customFormat="1" x14ac:dyDescent="0.15">
      <c r="A195" s="1076"/>
      <c r="B195" s="1108"/>
      <c r="C195" s="1045"/>
      <c r="D195" s="1045"/>
      <c r="E195" s="1046"/>
      <c r="F195" s="1044" t="str">
        <f>入力シート!$D$250</f>
        <v>・雇用促進法で雇用を免除されている事業者については、雇用が確認できるもの（健康保険被保険者証等）の写し及び障害者手帳の写し</v>
      </c>
      <c r="G195" s="1045"/>
      <c r="H195" s="1045"/>
      <c r="I195" s="1045"/>
      <c r="J195" s="1046"/>
      <c r="K195" s="570">
        <v>11</v>
      </c>
      <c r="L195" s="544"/>
    </row>
    <row r="196" spans="1:12" s="153" customFormat="1" x14ac:dyDescent="0.15">
      <c r="A196" s="1076"/>
      <c r="B196" s="1108"/>
      <c r="C196" s="1045"/>
      <c r="D196" s="1045"/>
      <c r="E196" s="1046"/>
      <c r="F196" s="1044"/>
      <c r="G196" s="1045"/>
      <c r="H196" s="1045"/>
      <c r="I196" s="1045"/>
      <c r="J196" s="1046"/>
      <c r="K196" s="570">
        <v>11</v>
      </c>
      <c r="L196" s="544"/>
    </row>
    <row r="197" spans="1:12" s="153" customFormat="1" x14ac:dyDescent="0.15">
      <c r="A197" s="986"/>
      <c r="B197" s="1109"/>
      <c r="C197" s="1110"/>
      <c r="D197" s="1110"/>
      <c r="E197" s="846"/>
      <c r="F197" s="848"/>
      <c r="G197" s="1110"/>
      <c r="H197" s="1110"/>
      <c r="I197" s="1110"/>
      <c r="J197" s="846"/>
      <c r="K197" s="570">
        <v>11</v>
      </c>
      <c r="L197" s="544"/>
    </row>
    <row r="198" spans="1:12" x14ac:dyDescent="0.15">
      <c r="A198" s="985">
        <f>A194+1</f>
        <v>8</v>
      </c>
      <c r="B198" s="1050" t="str">
        <f>入力シート!$D$158</f>
        <v>更生保護における就労支援</v>
      </c>
      <c r="C198" s="1035"/>
      <c r="D198" s="1035"/>
      <c r="E198" s="1036"/>
      <c r="F198" s="851" t="str">
        <f>入力シート!$D$251</f>
        <v>・雇用実績の場合は、「保護観察対象者等の雇用に関する証明書」の写し</v>
      </c>
      <c r="G198" s="1031"/>
      <c r="H198" s="1031"/>
      <c r="I198" s="1031"/>
      <c r="J198" s="849"/>
      <c r="K198" s="570">
        <v>11</v>
      </c>
    </row>
    <row r="199" spans="1:12" x14ac:dyDescent="0.15">
      <c r="A199" s="1076"/>
      <c r="B199" s="1067"/>
      <c r="C199" s="1068"/>
      <c r="D199" s="1068"/>
      <c r="E199" s="1069"/>
      <c r="F199" s="1044"/>
      <c r="G199" s="1045"/>
      <c r="H199" s="1045"/>
      <c r="I199" s="1045"/>
      <c r="J199" s="1046"/>
      <c r="K199" s="570">
        <v>11</v>
      </c>
    </row>
    <row r="200" spans="1:12" x14ac:dyDescent="0.15">
      <c r="A200" s="1076"/>
      <c r="B200" s="1067"/>
      <c r="C200" s="1068"/>
      <c r="D200" s="1068"/>
      <c r="E200" s="1069"/>
      <c r="F200" s="1044" t="str">
        <f>入力シート!$D$252</f>
        <v>※安城市ホームページ「入札の広場＞総合評価競争入札」に掲載の様式を使用し名古屋保護観察所の証明を受けたものであること。</v>
      </c>
      <c r="G200" s="1045"/>
      <c r="H200" s="1045"/>
      <c r="I200" s="1045"/>
      <c r="J200" s="1046"/>
      <c r="K200" s="570">
        <v>11</v>
      </c>
    </row>
    <row r="201" spans="1:12" x14ac:dyDescent="0.15">
      <c r="A201" s="1077"/>
      <c r="B201" s="1070"/>
      <c r="C201" s="1071"/>
      <c r="D201" s="1071"/>
      <c r="E201" s="1072"/>
      <c r="F201" s="1064"/>
      <c r="G201" s="1065"/>
      <c r="H201" s="1065"/>
      <c r="I201" s="1065"/>
      <c r="J201" s="1066"/>
      <c r="K201" s="570">
        <v>11</v>
      </c>
    </row>
    <row r="202" spans="1:12" x14ac:dyDescent="0.15">
      <c r="A202" s="1078"/>
      <c r="B202" s="1073"/>
      <c r="C202" s="1074"/>
      <c r="D202" s="1074"/>
      <c r="E202" s="1075"/>
      <c r="F202" s="1037"/>
      <c r="G202" s="1038"/>
      <c r="H202" s="1038"/>
      <c r="I202" s="1038"/>
      <c r="J202" s="1039"/>
      <c r="K202" s="570">
        <v>11</v>
      </c>
    </row>
    <row r="203" spans="1:12" s="558" customFormat="1" ht="11.25" x14ac:dyDescent="0.15">
      <c r="A203" s="985">
        <f>A198+1</f>
        <v>9</v>
      </c>
      <c r="B203" s="1031" t="str">
        <f>入力シート!$D$159</f>
        <v>環境配慮の取組</v>
      </c>
      <c r="C203" s="1031"/>
      <c r="D203" s="1031"/>
      <c r="E203" s="849"/>
      <c r="F203" s="1034" t="str">
        <f>入力シート!$D$253</f>
        <v>・エコアクション２１又はＩＳＯ１４００１の登録証の写し</v>
      </c>
      <c r="G203" s="1035"/>
      <c r="H203" s="1035"/>
      <c r="I203" s="1035"/>
      <c r="J203" s="1036"/>
      <c r="K203" s="571">
        <v>9</v>
      </c>
      <c r="L203" s="557"/>
    </row>
    <row r="204" spans="1:12" s="558" customFormat="1" ht="15" customHeight="1" x14ac:dyDescent="0.15">
      <c r="A204" s="986"/>
      <c r="B204" s="1032"/>
      <c r="C204" s="1032"/>
      <c r="D204" s="1032"/>
      <c r="E204" s="1033"/>
      <c r="F204" s="1037"/>
      <c r="G204" s="1038"/>
      <c r="H204" s="1038"/>
      <c r="I204" s="1038"/>
      <c r="J204" s="1039"/>
      <c r="K204" s="571">
        <v>9</v>
      </c>
      <c r="L204" s="557"/>
    </row>
    <row r="205" spans="1:12" s="561" customFormat="1" ht="9" x14ac:dyDescent="0.15">
      <c r="A205" s="559"/>
      <c r="B205" s="560"/>
      <c r="C205" s="560"/>
      <c r="D205" s="560"/>
      <c r="E205" s="560"/>
      <c r="F205" s="560"/>
      <c r="G205" s="560"/>
      <c r="H205" s="560"/>
      <c r="I205" s="560"/>
      <c r="J205" s="560"/>
      <c r="K205" s="572">
        <v>6</v>
      </c>
      <c r="L205" s="556"/>
    </row>
    <row r="206" spans="1:12" x14ac:dyDescent="0.15">
      <c r="A206" s="218">
        <v>-2</v>
      </c>
      <c r="B206" s="984"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6" s="984"/>
      <c r="D206" s="984"/>
      <c r="E206" s="984"/>
      <c r="F206" s="984"/>
      <c r="G206" s="984"/>
      <c r="H206" s="984"/>
      <c r="I206" s="984"/>
      <c r="J206" s="984"/>
      <c r="K206" s="570">
        <v>11</v>
      </c>
    </row>
    <row r="207" spans="1:12" x14ac:dyDescent="0.15">
      <c r="A207" s="218"/>
      <c r="B207" s="984"/>
      <c r="C207" s="984"/>
      <c r="D207" s="984"/>
      <c r="E207" s="984"/>
      <c r="F207" s="984"/>
      <c r="G207" s="984"/>
      <c r="H207" s="984"/>
      <c r="I207" s="984"/>
      <c r="J207" s="984"/>
      <c r="K207" s="570">
        <v>11</v>
      </c>
    </row>
    <row r="208" spans="1:12" x14ac:dyDescent="0.15">
      <c r="A208" s="218"/>
      <c r="B208" s="984"/>
      <c r="C208" s="984"/>
      <c r="D208" s="984"/>
      <c r="E208" s="984"/>
      <c r="F208" s="984"/>
      <c r="G208" s="984"/>
      <c r="H208" s="984"/>
      <c r="I208" s="984"/>
      <c r="J208" s="984"/>
      <c r="K208" s="570">
        <v>11</v>
      </c>
    </row>
    <row r="209" spans="1:12" x14ac:dyDescent="0.15">
      <c r="A209" s="218"/>
      <c r="B209" s="984"/>
      <c r="C209" s="984"/>
      <c r="D209" s="984"/>
      <c r="E209" s="984"/>
      <c r="F209" s="984"/>
      <c r="G209" s="984"/>
      <c r="H209" s="984"/>
      <c r="I209" s="984"/>
      <c r="J209" s="984"/>
      <c r="K209" s="570">
        <v>11</v>
      </c>
    </row>
    <row r="210" spans="1:12" x14ac:dyDescent="0.15">
      <c r="A210" s="218"/>
      <c r="B210" s="984"/>
      <c r="C210" s="984"/>
      <c r="D210" s="984"/>
      <c r="E210" s="984"/>
      <c r="F210" s="984"/>
      <c r="G210" s="984"/>
      <c r="H210" s="984"/>
      <c r="I210" s="984"/>
      <c r="J210" s="984"/>
      <c r="K210" s="570">
        <v>11</v>
      </c>
    </row>
    <row r="211" spans="1:12" x14ac:dyDescent="0.15">
      <c r="A211" s="218"/>
      <c r="B211" s="984"/>
      <c r="C211" s="984"/>
      <c r="D211" s="984"/>
      <c r="E211" s="984"/>
      <c r="F211" s="984"/>
      <c r="G211" s="984"/>
      <c r="H211" s="984"/>
      <c r="I211" s="984"/>
      <c r="J211" s="984"/>
      <c r="K211" s="570">
        <v>11</v>
      </c>
    </row>
    <row r="212" spans="1:12" x14ac:dyDescent="0.15">
      <c r="A212" s="218"/>
      <c r="B212" s="984"/>
      <c r="C212" s="984"/>
      <c r="D212" s="984"/>
      <c r="E212" s="984"/>
      <c r="F212" s="984"/>
      <c r="G212" s="984"/>
      <c r="H212" s="984"/>
      <c r="I212" s="984"/>
      <c r="J212" s="984"/>
      <c r="K212" s="570">
        <v>11</v>
      </c>
    </row>
    <row r="213" spans="1:12" x14ac:dyDescent="0.15">
      <c r="A213" s="218"/>
      <c r="B213" s="984"/>
      <c r="C213" s="984"/>
      <c r="D213" s="984"/>
      <c r="E213" s="984"/>
      <c r="F213" s="984"/>
      <c r="G213" s="984"/>
      <c r="H213" s="984"/>
      <c r="I213" s="984"/>
      <c r="J213" s="984"/>
      <c r="K213" s="570">
        <v>11</v>
      </c>
    </row>
    <row r="214" spans="1:12" x14ac:dyDescent="0.15">
      <c r="A214" s="218">
        <v>-3</v>
      </c>
      <c r="B214" s="933" t="str">
        <f>入力シート!D101</f>
        <v>入札参加申請書に記載された加算点対象技術者の変更については、病気、死亡、退職その他やむを得ない理由がある場合以外は認めない。</v>
      </c>
      <c r="C214" s="933"/>
      <c r="D214" s="933"/>
      <c r="E214" s="933"/>
      <c r="F214" s="933"/>
      <c r="G214" s="933"/>
      <c r="H214" s="933"/>
      <c r="I214" s="933"/>
      <c r="J214" s="933"/>
      <c r="K214" s="570">
        <v>11</v>
      </c>
    </row>
    <row r="215" spans="1:12" x14ac:dyDescent="0.15">
      <c r="A215" s="218"/>
      <c r="B215" s="933"/>
      <c r="C215" s="933"/>
      <c r="D215" s="933"/>
      <c r="E215" s="933"/>
      <c r="F215" s="933"/>
      <c r="G215" s="933"/>
      <c r="H215" s="933"/>
      <c r="I215" s="933"/>
      <c r="J215" s="933"/>
      <c r="K215" s="570">
        <v>11</v>
      </c>
    </row>
    <row r="216" spans="1:12" s="565" customFormat="1" ht="6" x14ac:dyDescent="0.15">
      <c r="A216" s="562"/>
      <c r="B216" s="563"/>
      <c r="C216" s="563"/>
      <c r="D216" s="563"/>
      <c r="E216" s="563"/>
      <c r="F216" s="563"/>
      <c r="G216" s="563"/>
      <c r="H216" s="563"/>
      <c r="I216" s="563"/>
      <c r="J216" s="563"/>
      <c r="K216" s="573">
        <v>3</v>
      </c>
      <c r="L216" s="564"/>
    </row>
    <row r="217" spans="1:12" s="156" customFormat="1" x14ac:dyDescent="0.15">
      <c r="A217" s="219">
        <v>-4</v>
      </c>
      <c r="B217" s="933"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217" s="933"/>
      <c r="D217" s="933"/>
      <c r="E217" s="933"/>
      <c r="F217" s="933"/>
      <c r="G217" s="933"/>
      <c r="H217" s="933"/>
      <c r="I217" s="933"/>
      <c r="J217" s="933"/>
      <c r="K217" s="570">
        <v>11</v>
      </c>
      <c r="L217" s="545"/>
    </row>
    <row r="218" spans="1:12" s="156" customFormat="1" x14ac:dyDescent="0.15">
      <c r="A218" s="219"/>
      <c r="B218" s="933"/>
      <c r="C218" s="933"/>
      <c r="D218" s="933"/>
      <c r="E218" s="933"/>
      <c r="F218" s="933"/>
      <c r="G218" s="933"/>
      <c r="H218" s="933"/>
      <c r="I218" s="933"/>
      <c r="J218" s="933"/>
      <c r="K218" s="570">
        <v>11</v>
      </c>
      <c r="L218" s="545"/>
    </row>
    <row r="219" spans="1:12" s="156" customFormat="1" x14ac:dyDescent="0.15">
      <c r="A219" s="219"/>
      <c r="B219" s="933"/>
      <c r="C219" s="933"/>
      <c r="D219" s="933"/>
      <c r="E219" s="933"/>
      <c r="F219" s="933"/>
      <c r="G219" s="933"/>
      <c r="H219" s="933"/>
      <c r="I219" s="933"/>
      <c r="J219" s="933"/>
      <c r="K219" s="570">
        <v>11</v>
      </c>
      <c r="L219" s="545"/>
    </row>
    <row r="220" spans="1:12" s="156" customFormat="1" x14ac:dyDescent="0.15">
      <c r="A220" s="219"/>
      <c r="B220" s="933"/>
      <c r="C220" s="933"/>
      <c r="D220" s="933"/>
      <c r="E220" s="933"/>
      <c r="F220" s="933"/>
      <c r="G220" s="933"/>
      <c r="H220" s="933"/>
      <c r="I220" s="933"/>
      <c r="J220" s="933"/>
      <c r="K220" s="570">
        <v>11</v>
      </c>
      <c r="L220" s="545"/>
    </row>
    <row r="221" spans="1:12" s="156" customFormat="1" x14ac:dyDescent="0.15">
      <c r="A221" s="219"/>
      <c r="B221" s="933"/>
      <c r="C221" s="933"/>
      <c r="D221" s="933"/>
      <c r="E221" s="933"/>
      <c r="F221" s="933"/>
      <c r="G221" s="933"/>
      <c r="H221" s="933"/>
      <c r="I221" s="933"/>
      <c r="J221" s="933"/>
      <c r="K221" s="570">
        <v>11</v>
      </c>
      <c r="L221" s="545"/>
    </row>
    <row r="222" spans="1:12" s="156" customFormat="1" x14ac:dyDescent="0.15">
      <c r="A222" s="219"/>
      <c r="B222" s="933"/>
      <c r="C222" s="933"/>
      <c r="D222" s="933"/>
      <c r="E222" s="933"/>
      <c r="F222" s="933"/>
      <c r="G222" s="933"/>
      <c r="H222" s="933"/>
      <c r="I222" s="933"/>
      <c r="J222" s="933"/>
      <c r="K222" s="570">
        <v>11</v>
      </c>
      <c r="L222" s="545"/>
    </row>
    <row r="223" spans="1:12" x14ac:dyDescent="0.15">
      <c r="A223" s="218"/>
      <c r="B223" s="933" t="str">
        <f>入力シート!D103</f>
        <v>評価値＝｛（標準点＋加算点）／入札価格｝×1,000,000</v>
      </c>
      <c r="C223" s="933"/>
      <c r="D223" s="933"/>
      <c r="E223" s="933"/>
      <c r="F223" s="933"/>
      <c r="G223" s="933"/>
      <c r="H223" s="933"/>
      <c r="I223" s="933"/>
      <c r="J223" s="933"/>
      <c r="K223" s="570">
        <v>11</v>
      </c>
    </row>
    <row r="224" spans="1:12" s="153" customFormat="1" x14ac:dyDescent="0.15">
      <c r="A224" s="159"/>
      <c r="B224" s="159"/>
      <c r="C224" s="159"/>
      <c r="D224" s="159"/>
      <c r="E224" s="159"/>
      <c r="F224" s="159"/>
      <c r="G224" s="159"/>
      <c r="H224" s="159"/>
      <c r="I224" s="159"/>
      <c r="J224" s="159"/>
      <c r="K224" s="544"/>
      <c r="L224" s="544"/>
    </row>
    <row r="225" spans="1:1" ht="39" customHeight="1" x14ac:dyDescent="0.15">
      <c r="A225" s="493" t="s">
        <v>374</v>
      </c>
    </row>
  </sheetData>
  <mergeCells count="227">
    <mergeCell ref="B55:J57"/>
    <mergeCell ref="K187:K188"/>
    <mergeCell ref="K192:K193"/>
    <mergeCell ref="A194:A197"/>
    <mergeCell ref="B194:E197"/>
    <mergeCell ref="F195:J197"/>
    <mergeCell ref="F174:J175"/>
    <mergeCell ref="B173:E175"/>
    <mergeCell ref="A116:E118"/>
    <mergeCell ref="F116:H116"/>
    <mergeCell ref="J116:J118"/>
    <mergeCell ref="F117:H117"/>
    <mergeCell ref="F118:H118"/>
    <mergeCell ref="B132:J138"/>
    <mergeCell ref="B155:J156"/>
    <mergeCell ref="A185:A186"/>
    <mergeCell ref="B185:E186"/>
    <mergeCell ref="F185:J186"/>
    <mergeCell ref="B147:J149"/>
    <mergeCell ref="B143:J143"/>
    <mergeCell ref="B144:J144"/>
    <mergeCell ref="B139:J139"/>
    <mergeCell ref="B140:J140"/>
    <mergeCell ref="A119:E120"/>
    <mergeCell ref="F179:J180"/>
    <mergeCell ref="B181:E182"/>
    <mergeCell ref="F181:J182"/>
    <mergeCell ref="F178:J178"/>
    <mergeCell ref="B178:E180"/>
    <mergeCell ref="F100:H100"/>
    <mergeCell ref="A101:E103"/>
    <mergeCell ref="F101:H101"/>
    <mergeCell ref="J101:J103"/>
    <mergeCell ref="F103:H103"/>
    <mergeCell ref="F102:H102"/>
    <mergeCell ref="J119:J120"/>
    <mergeCell ref="F120:H120"/>
    <mergeCell ref="A121:E123"/>
    <mergeCell ref="F121:H121"/>
    <mergeCell ref="J121:J123"/>
    <mergeCell ref="F122:H122"/>
    <mergeCell ref="F123:H123"/>
    <mergeCell ref="A106:E107"/>
    <mergeCell ref="F106:H106"/>
    <mergeCell ref="A99:E100"/>
    <mergeCell ref="F99:H99"/>
    <mergeCell ref="J99:J100"/>
    <mergeCell ref="B141:J141"/>
    <mergeCell ref="F198:J199"/>
    <mergeCell ref="F194:J194"/>
    <mergeCell ref="F189:J190"/>
    <mergeCell ref="B189:E190"/>
    <mergeCell ref="F191:J193"/>
    <mergeCell ref="B191:E193"/>
    <mergeCell ref="A191:A193"/>
    <mergeCell ref="F200:J202"/>
    <mergeCell ref="B198:E202"/>
    <mergeCell ref="A198:A202"/>
    <mergeCell ref="B223:J223"/>
    <mergeCell ref="B142:J142"/>
    <mergeCell ref="A104:E105"/>
    <mergeCell ref="F104:H104"/>
    <mergeCell ref="J104:J105"/>
    <mergeCell ref="F105:H105"/>
    <mergeCell ref="A128:B128"/>
    <mergeCell ref="B129:J129"/>
    <mergeCell ref="A113:E115"/>
    <mergeCell ref="F113:H113"/>
    <mergeCell ref="J113:J115"/>
    <mergeCell ref="F114:H114"/>
    <mergeCell ref="F115:H115"/>
    <mergeCell ref="A126:E127"/>
    <mergeCell ref="F126:H126"/>
    <mergeCell ref="J126:J127"/>
    <mergeCell ref="F127:H127"/>
    <mergeCell ref="A124:E125"/>
    <mergeCell ref="B203:E204"/>
    <mergeCell ref="F203:J204"/>
    <mergeCell ref="A187:A188"/>
    <mergeCell ref="B187:E188"/>
    <mergeCell ref="F187:J188"/>
    <mergeCell ref="A189:A190"/>
    <mergeCell ref="B206:J213"/>
    <mergeCell ref="B157:J158"/>
    <mergeCell ref="A203:A204"/>
    <mergeCell ref="B217:J222"/>
    <mergeCell ref="B214:J215"/>
    <mergeCell ref="J106:J107"/>
    <mergeCell ref="F107:H107"/>
    <mergeCell ref="A110:E112"/>
    <mergeCell ref="F110:H110"/>
    <mergeCell ref="J110:J112"/>
    <mergeCell ref="F111:H111"/>
    <mergeCell ref="F112:H112"/>
    <mergeCell ref="A183:A184"/>
    <mergeCell ref="F183:J184"/>
    <mergeCell ref="B183:E184"/>
    <mergeCell ref="B161:J162"/>
    <mergeCell ref="A171:A172"/>
    <mergeCell ref="A176:A177"/>
    <mergeCell ref="A181:A182"/>
    <mergeCell ref="A178:A180"/>
    <mergeCell ref="A170:E170"/>
    <mergeCell ref="B145:J145"/>
    <mergeCell ref="B146:J146"/>
    <mergeCell ref="B130:J131"/>
    <mergeCell ref="F170:J170"/>
    <mergeCell ref="A173:A175"/>
    <mergeCell ref="F171:J172"/>
    <mergeCell ref="B171:E172"/>
    <mergeCell ref="F173:J173"/>
    <mergeCell ref="F176:J177"/>
    <mergeCell ref="A82:C83"/>
    <mergeCell ref="D82:F83"/>
    <mergeCell ref="D80:F81"/>
    <mergeCell ref="F124:H124"/>
    <mergeCell ref="J124:J125"/>
    <mergeCell ref="F125:H125"/>
    <mergeCell ref="B150:J154"/>
    <mergeCell ref="F119:H119"/>
    <mergeCell ref="B176:E177"/>
    <mergeCell ref="D73:F76"/>
    <mergeCell ref="A72:F72"/>
    <mergeCell ref="B62:J65"/>
    <mergeCell ref="A96:E96"/>
    <mergeCell ref="F96:H96"/>
    <mergeCell ref="A97:E98"/>
    <mergeCell ref="F97:H97"/>
    <mergeCell ref="J97:J98"/>
    <mergeCell ref="F98:H98"/>
    <mergeCell ref="J73:J76"/>
    <mergeCell ref="G76:H76"/>
    <mergeCell ref="G75:H75"/>
    <mergeCell ref="G74:H74"/>
    <mergeCell ref="G73:H73"/>
    <mergeCell ref="A87:B87"/>
    <mergeCell ref="B88:J94"/>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25:F28"/>
    <mergeCell ref="D29:F31"/>
    <mergeCell ref="D36:F41"/>
    <mergeCell ref="D42:F44"/>
    <mergeCell ref="D45:F46"/>
    <mergeCell ref="D47:F49"/>
    <mergeCell ref="J34:J35"/>
    <mergeCell ref="A42:C44"/>
    <mergeCell ref="A36:C41"/>
    <mergeCell ref="G47:H47"/>
    <mergeCell ref="D34:F35"/>
    <mergeCell ref="A47:C49"/>
    <mergeCell ref="A45:C46"/>
    <mergeCell ref="A34:C35"/>
    <mergeCell ref="G36:H36"/>
    <mergeCell ref="G49:H49"/>
    <mergeCell ref="G48:H48"/>
    <mergeCell ref="G46:H46"/>
    <mergeCell ref="B21:J21"/>
    <mergeCell ref="A108:E109"/>
    <mergeCell ref="F108:H108"/>
    <mergeCell ref="J108:J109"/>
    <mergeCell ref="F109:H109"/>
    <mergeCell ref="G72:H72"/>
    <mergeCell ref="A73:C76"/>
    <mergeCell ref="J80:J81"/>
    <mergeCell ref="J82:J83"/>
    <mergeCell ref="J77:J79"/>
    <mergeCell ref="G83:H83"/>
    <mergeCell ref="G82:H82"/>
    <mergeCell ref="G81:H81"/>
    <mergeCell ref="G80:H80"/>
    <mergeCell ref="G79:H79"/>
    <mergeCell ref="G78:H78"/>
    <mergeCell ref="G77:H77"/>
    <mergeCell ref="A80:C81"/>
    <mergeCell ref="G37:H37"/>
    <mergeCell ref="G38:H38"/>
    <mergeCell ref="G39:H39"/>
    <mergeCell ref="G40:H40"/>
    <mergeCell ref="A24:F24"/>
    <mergeCell ref="B51:J54"/>
    <mergeCell ref="M32:R33"/>
    <mergeCell ref="A77:C79"/>
    <mergeCell ref="D77:F79"/>
    <mergeCell ref="A84:C86"/>
    <mergeCell ref="D84:F86"/>
    <mergeCell ref="G84:H84"/>
    <mergeCell ref="J84:J86"/>
    <mergeCell ref="G85:H85"/>
    <mergeCell ref="G86:H86"/>
    <mergeCell ref="B66:J70"/>
    <mergeCell ref="G45:H45"/>
    <mergeCell ref="G44:H44"/>
    <mergeCell ref="A50:B50"/>
    <mergeCell ref="J36:J41"/>
    <mergeCell ref="J42:J44"/>
    <mergeCell ref="J45:J46"/>
    <mergeCell ref="J47:J49"/>
    <mergeCell ref="G41:H41"/>
    <mergeCell ref="G43:H43"/>
    <mergeCell ref="G42:H42"/>
    <mergeCell ref="B58:J61"/>
    <mergeCell ref="G35:H35"/>
    <mergeCell ref="G34:H34"/>
    <mergeCell ref="G32:H32"/>
  </mergeCells>
  <phoneticPr fontId="1"/>
  <printOptions horizontalCentered="1"/>
  <pageMargins left="0.62992125984251968" right="0.62992125984251968" top="0.62992125984251968" bottom="0.55118110236220474" header="0.31496062992125984" footer="0.31496062992125984"/>
  <pageSetup paperSize="9" scale="95" orientation="portrait" r:id="rId1"/>
  <headerFooter>
    <oddFooter>&amp;C&amp;P</oddFooter>
  </headerFooter>
  <rowBreaks count="3" manualBreakCount="3">
    <brk id="49" max="9" man="1"/>
    <brk id="94" max="9" man="1"/>
    <brk id="16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U41"/>
  <sheetViews>
    <sheetView view="pageBreakPreview" topLeftCell="A13" zoomScale="70" zoomScaleNormal="70" zoomScaleSheetLayoutView="70" workbookViewId="0">
      <selection activeCell="I8" sqref="I8:O8"/>
    </sheetView>
  </sheetViews>
  <sheetFormatPr defaultColWidth="8.75" defaultRowHeight="18" customHeight="1" x14ac:dyDescent="0.4"/>
  <cols>
    <col min="1" max="1" width="14.125" style="336" bestFit="1" customWidth="1"/>
    <col min="2" max="2" width="20.625" style="336" customWidth="1"/>
    <col min="3" max="3" width="57" style="336" customWidth="1"/>
    <col min="4" max="11" width="4.75" style="364" customWidth="1"/>
    <col min="12" max="12" width="5.875" style="336" bestFit="1" customWidth="1"/>
    <col min="13" max="13" width="9.875" style="336" bestFit="1" customWidth="1"/>
    <col min="14" max="16384" width="8.75" style="336"/>
  </cols>
  <sheetData>
    <row r="1" spans="1:21" ht="35.450000000000003" customHeight="1" x14ac:dyDescent="0.4">
      <c r="A1" s="332"/>
      <c r="B1" s="333"/>
      <c r="C1" s="333"/>
      <c r="D1" s="334"/>
      <c r="E1" s="334"/>
      <c r="F1" s="334"/>
      <c r="G1" s="334"/>
      <c r="H1" s="334"/>
      <c r="I1" s="334"/>
      <c r="J1" s="335" t="s">
        <v>517</v>
      </c>
      <c r="K1" s="335"/>
    </row>
    <row r="2" spans="1:21" s="337" customFormat="1" ht="30" customHeight="1" x14ac:dyDescent="0.2">
      <c r="A2" s="1132" t="s">
        <v>188</v>
      </c>
      <c r="B2" s="1132"/>
      <c r="C2" s="1132"/>
      <c r="D2" s="1132"/>
      <c r="E2" s="1132"/>
      <c r="F2" s="1132"/>
      <c r="G2" s="1132"/>
      <c r="H2" s="1132"/>
      <c r="I2" s="1132"/>
      <c r="J2" s="1132"/>
      <c r="K2" s="369"/>
    </row>
    <row r="3" spans="1:21" ht="18" customHeight="1" x14ac:dyDescent="0.4">
      <c r="A3" s="365"/>
      <c r="B3" s="338"/>
      <c r="C3" s="338"/>
      <c r="D3" s="338"/>
      <c r="E3" s="338"/>
      <c r="F3" s="338"/>
      <c r="G3" s="338"/>
      <c r="H3" s="338"/>
      <c r="I3" s="338"/>
      <c r="J3" s="338"/>
      <c r="K3" s="338"/>
    </row>
    <row r="4" spans="1:21" ht="18" customHeight="1" x14ac:dyDescent="0.4">
      <c r="A4" s="366" t="s">
        <v>189</v>
      </c>
      <c r="B4" s="338"/>
      <c r="C4" s="338"/>
      <c r="D4" s="338"/>
      <c r="E4" s="338"/>
      <c r="F4" s="338"/>
      <c r="G4" s="338"/>
      <c r="H4" s="338"/>
      <c r="I4" s="338"/>
      <c r="J4" s="338"/>
      <c r="K4" s="338"/>
    </row>
    <row r="5" spans="1:21" ht="18" customHeight="1" x14ac:dyDescent="0.4">
      <c r="A5" s="367"/>
      <c r="B5" s="338"/>
      <c r="C5" s="338"/>
      <c r="D5" s="338"/>
      <c r="E5" s="338"/>
      <c r="F5" s="338"/>
      <c r="G5" s="338"/>
      <c r="H5" s="338"/>
      <c r="I5" s="338"/>
      <c r="J5" s="338"/>
      <c r="K5" s="338"/>
    </row>
    <row r="6" spans="1:21" ht="18" customHeight="1" x14ac:dyDescent="0.4">
      <c r="A6" s="366" t="s">
        <v>276</v>
      </c>
      <c r="B6" s="338"/>
      <c r="C6" s="338"/>
      <c r="D6" s="338"/>
      <c r="E6" s="338"/>
      <c r="F6" s="338"/>
      <c r="G6" s="338"/>
      <c r="H6" s="338"/>
      <c r="I6" s="338"/>
      <c r="J6" s="338"/>
      <c r="K6" s="338"/>
    </row>
    <row r="7" spans="1:21" ht="18" customHeight="1" x14ac:dyDescent="0.4">
      <c r="A7" s="366" t="s">
        <v>487</v>
      </c>
      <c r="C7" s="338"/>
      <c r="D7" s="338"/>
      <c r="E7" s="338"/>
      <c r="F7" s="338"/>
      <c r="G7" s="338"/>
      <c r="H7" s="338"/>
      <c r="I7" s="338"/>
      <c r="J7" s="338"/>
      <c r="K7" s="338"/>
    </row>
    <row r="8" spans="1:21" ht="18" customHeight="1" x14ac:dyDescent="0.4">
      <c r="A8" s="366" t="s">
        <v>485</v>
      </c>
      <c r="C8" s="338"/>
      <c r="D8" s="338"/>
      <c r="E8" s="338"/>
      <c r="F8" s="338"/>
      <c r="G8" s="338"/>
      <c r="H8" s="338"/>
      <c r="I8" s="338"/>
      <c r="J8" s="338"/>
      <c r="K8" s="338"/>
    </row>
    <row r="9" spans="1:21" ht="18" customHeight="1" x14ac:dyDescent="0.4">
      <c r="A9" s="366"/>
      <c r="B9" s="338"/>
      <c r="C9" s="338"/>
      <c r="D9" s="338"/>
      <c r="E9" s="338"/>
      <c r="F9" s="338"/>
      <c r="G9" s="338"/>
      <c r="H9" s="338"/>
      <c r="I9" s="338"/>
      <c r="J9" s="338"/>
      <c r="K9" s="338"/>
    </row>
    <row r="10" spans="1:21" ht="18" customHeight="1" x14ac:dyDescent="0.4">
      <c r="A10" s="366" t="s">
        <v>277</v>
      </c>
      <c r="B10" s="338"/>
      <c r="C10" s="338"/>
      <c r="D10" s="338"/>
      <c r="E10" s="338"/>
      <c r="F10" s="338"/>
      <c r="G10" s="338"/>
      <c r="H10" s="338"/>
      <c r="I10" s="338"/>
      <c r="J10" s="338"/>
      <c r="K10" s="338"/>
    </row>
    <row r="11" spans="1:21" ht="18" customHeight="1" x14ac:dyDescent="0.4">
      <c r="A11" s="527" t="s">
        <v>486</v>
      </c>
      <c r="C11" s="338"/>
      <c r="D11" s="338"/>
      <c r="E11" s="338"/>
      <c r="F11" s="338"/>
      <c r="G11" s="338"/>
      <c r="H11" s="338"/>
      <c r="I11" s="338"/>
      <c r="J11" s="338"/>
      <c r="K11" s="338"/>
    </row>
    <row r="12" spans="1:21" ht="18" customHeight="1" x14ac:dyDescent="0.4">
      <c r="A12" s="368"/>
      <c r="B12" s="338"/>
      <c r="C12" s="338"/>
      <c r="D12" s="338"/>
      <c r="E12" s="338"/>
      <c r="F12" s="338"/>
      <c r="G12" s="338"/>
      <c r="H12" s="338"/>
      <c r="I12" s="338"/>
      <c r="J12" s="338"/>
      <c r="K12" s="338"/>
      <c r="L12" s="472" t="s">
        <v>279</v>
      </c>
      <c r="N12" s="471"/>
      <c r="O12" s="471"/>
      <c r="P12" s="471"/>
      <c r="Q12" s="471"/>
      <c r="R12" s="471"/>
      <c r="S12" s="471"/>
      <c r="T12" s="471"/>
      <c r="U12" s="471"/>
    </row>
    <row r="13" spans="1:21" ht="26.45" customHeight="1" x14ac:dyDescent="0.4">
      <c r="A13" s="1133" t="s">
        <v>278</v>
      </c>
      <c r="B13" s="1133"/>
      <c r="C13" s="1133"/>
      <c r="D13" s="1133"/>
      <c r="E13" s="1133"/>
      <c r="F13" s="1133"/>
      <c r="G13" s="1133"/>
      <c r="H13" s="1133"/>
      <c r="I13" s="1133"/>
      <c r="J13" s="1133"/>
      <c r="K13" s="371"/>
      <c r="L13" s="471"/>
      <c r="M13" s="473" t="s">
        <v>277</v>
      </c>
      <c r="N13" s="471"/>
      <c r="O13" s="471"/>
      <c r="P13" s="471"/>
      <c r="Q13" s="471"/>
      <c r="R13" s="471"/>
      <c r="S13" s="471"/>
      <c r="T13" s="471"/>
      <c r="U13" s="471"/>
    </row>
    <row r="14" spans="1:21" ht="91.15" customHeight="1" x14ac:dyDescent="0.25">
      <c r="A14" s="339" t="s">
        <v>190</v>
      </c>
      <c r="B14" s="339" t="s">
        <v>191</v>
      </c>
      <c r="C14" s="340" t="s">
        <v>472</v>
      </c>
      <c r="D14" s="341" t="s">
        <v>192</v>
      </c>
      <c r="E14" s="341" t="s">
        <v>193</v>
      </c>
      <c r="F14" s="341" t="s">
        <v>194</v>
      </c>
      <c r="G14" s="341" t="s">
        <v>195</v>
      </c>
      <c r="H14" s="341" t="s">
        <v>196</v>
      </c>
      <c r="I14" s="341" t="s">
        <v>197</v>
      </c>
      <c r="J14" s="341" t="s">
        <v>198</v>
      </c>
      <c r="K14" s="372"/>
      <c r="L14" s="474">
        <v>1</v>
      </c>
      <c r="M14" s="475" t="str">
        <f>入力シート!U14</f>
        <v>土木一式工事</v>
      </c>
      <c r="N14" s="475" t="str">
        <f>入力シート!V14</f>
        <v>建築一式工事</v>
      </c>
      <c r="O14" s="475" t="str">
        <f>入力シート!W14</f>
        <v>電気工事</v>
      </c>
      <c r="P14" s="475" t="str">
        <f>入力シート!X14</f>
        <v>管工事</v>
      </c>
      <c r="Q14" s="475" t="str">
        <f>入力シート!Y14</f>
        <v>舗装工事</v>
      </c>
      <c r="R14" s="475" t="str">
        <f>入力シート!Z14</f>
        <v>造園工事</v>
      </c>
      <c r="S14" s="475" t="str">
        <f>入力シート!AA14</f>
        <v>水道施設工事</v>
      </c>
      <c r="T14" s="471"/>
      <c r="U14" s="471"/>
    </row>
    <row r="15" spans="1:21" s="346" customFormat="1" ht="22.15" customHeight="1" x14ac:dyDescent="0.25">
      <c r="A15" s="342" t="s">
        <v>199</v>
      </c>
      <c r="B15" s="343" t="s">
        <v>200</v>
      </c>
      <c r="C15" s="344"/>
      <c r="D15" s="345" t="s">
        <v>201</v>
      </c>
      <c r="E15" s="345"/>
      <c r="F15" s="345"/>
      <c r="G15" s="345"/>
      <c r="H15" s="345" t="s">
        <v>201</v>
      </c>
      <c r="I15" s="345"/>
      <c r="J15" s="345"/>
      <c r="K15" s="373"/>
      <c r="L15" s="474">
        <v>2</v>
      </c>
      <c r="M15" s="476" t="str">
        <f>B15</f>
        <v>１級建設機械施工技士</v>
      </c>
      <c r="N15" s="476" t="str">
        <f>B19</f>
        <v>１級建築施工管理技士</v>
      </c>
      <c r="O15" s="476" t="str">
        <f>B21</f>
        <v>１級電気工事施工管理技士</v>
      </c>
      <c r="P15" s="476" t="str">
        <f>B23</f>
        <v>１級管工事施工管理技士</v>
      </c>
      <c r="Q15" s="476" t="str">
        <f>B15</f>
        <v>１級建設機械施工技士</v>
      </c>
      <c r="R15" s="476" t="str">
        <f>B25</f>
        <v>１級造園工事施工管理技士</v>
      </c>
      <c r="S15" s="476" t="str">
        <f>B17</f>
        <v>１級土木施工管理技士</v>
      </c>
      <c r="T15" s="477"/>
      <c r="U15" s="477"/>
    </row>
    <row r="16" spans="1:21" s="346" customFormat="1" ht="22.15" customHeight="1" x14ac:dyDescent="0.25">
      <c r="A16" s="347" t="s">
        <v>202</v>
      </c>
      <c r="B16" s="348" t="s">
        <v>203</v>
      </c>
      <c r="C16" s="349"/>
      <c r="D16" s="350" t="s">
        <v>204</v>
      </c>
      <c r="E16" s="350"/>
      <c r="F16" s="350"/>
      <c r="G16" s="350"/>
      <c r="H16" s="350" t="s">
        <v>204</v>
      </c>
      <c r="I16" s="350"/>
      <c r="J16" s="350"/>
      <c r="K16" s="374"/>
      <c r="L16" s="474">
        <v>3</v>
      </c>
      <c r="M16" s="476" t="str">
        <f>B17</f>
        <v>１級土木施工管理技士</v>
      </c>
      <c r="N16" s="476" t="str">
        <f>B27</f>
        <v>１級建築士</v>
      </c>
      <c r="O16" s="476" t="str">
        <f>"技術士 "&amp;B29</f>
        <v>技術士 建設・総合技術監理（建設）</v>
      </c>
      <c r="P16" s="476" t="str">
        <f>"技術士 "&amp;B33</f>
        <v>技術士 機械「流体工学」又は「熱工学」・総合技術監理（機械「流体工学」又は「熱工学」）</v>
      </c>
      <c r="Q16" s="476" t="str">
        <f>B17</f>
        <v>１級土木施工管理技士</v>
      </c>
      <c r="R16" s="476" t="str">
        <f>"技術士 "&amp;B29</f>
        <v>技術士 建設・総合技術監理（建設）</v>
      </c>
      <c r="S16" s="476" t="str">
        <f>"技術士 "&amp;B34</f>
        <v>技術士 上下水道・総合技術監理（上下水道）</v>
      </c>
      <c r="T16" s="477"/>
      <c r="U16" s="477"/>
    </row>
    <row r="17" spans="1:21" s="346" customFormat="1" ht="22.15" customHeight="1" x14ac:dyDescent="0.25">
      <c r="A17" s="347"/>
      <c r="B17" s="343" t="s">
        <v>205</v>
      </c>
      <c r="C17" s="344"/>
      <c r="D17" s="345" t="s">
        <v>201</v>
      </c>
      <c r="E17" s="345"/>
      <c r="F17" s="345"/>
      <c r="G17" s="345"/>
      <c r="H17" s="345" t="s">
        <v>201</v>
      </c>
      <c r="I17" s="345"/>
      <c r="J17" s="345" t="s">
        <v>201</v>
      </c>
      <c r="K17" s="373"/>
      <c r="L17" s="474">
        <v>4</v>
      </c>
      <c r="M17" s="476" t="str">
        <f>"技術士 "&amp;B29</f>
        <v>技術士 建設・総合技術監理（建設）</v>
      </c>
      <c r="N17" s="476" t="s">
        <v>280</v>
      </c>
      <c r="O17" s="476" t="str">
        <f>"技術士 "&amp;B30</f>
        <v>技術士 建設「鋼構造及びコンクリート」・総合技術監理（建設「鋼構造及びコンクリート」）</v>
      </c>
      <c r="P17" s="476" t="str">
        <f>"技術士 "&amp;B34</f>
        <v>技術士 上下水道・総合技術監理（上下水道）</v>
      </c>
      <c r="Q17" s="476" t="str">
        <f>"技術士 "&amp;B29</f>
        <v>技術士 建設・総合技術監理（建設）</v>
      </c>
      <c r="R17" s="476" t="str">
        <f>"技術士 "&amp;B30</f>
        <v>技術士 建設「鋼構造及びコンクリート」・総合技術監理（建設「鋼構造及びコンクリート」）</v>
      </c>
      <c r="S17" s="476" t="str">
        <f>"技術士 "&amp;B35</f>
        <v>技術士 上下水道「上水道及び工業用水道」・総合技術監理（上下水道「上水道及び工業用水道」）</v>
      </c>
      <c r="T17" s="477"/>
      <c r="U17" s="477"/>
    </row>
    <row r="18" spans="1:21" s="346" customFormat="1" ht="22.15" customHeight="1" x14ac:dyDescent="0.25">
      <c r="A18" s="347"/>
      <c r="B18" s="348" t="s">
        <v>206</v>
      </c>
      <c r="C18" s="349" t="s">
        <v>207</v>
      </c>
      <c r="D18" s="350" t="s">
        <v>204</v>
      </c>
      <c r="E18" s="350"/>
      <c r="F18" s="350"/>
      <c r="G18" s="350"/>
      <c r="H18" s="350" t="s">
        <v>204</v>
      </c>
      <c r="I18" s="350"/>
      <c r="J18" s="350" t="s">
        <v>204</v>
      </c>
      <c r="K18" s="374"/>
      <c r="L18" s="474">
        <v>5</v>
      </c>
      <c r="M18" s="476" t="str">
        <f>"技術士 "&amp;B30</f>
        <v>技術士 建設「鋼構造及びコンクリート」・総合技術監理（建設「鋼構造及びコンクリート」）</v>
      </c>
      <c r="N18" s="476" t="s">
        <v>280</v>
      </c>
      <c r="O18" s="476" t="str">
        <f>"技術士 "&amp;B32</f>
        <v>技術士 電気電子・総合技術監理（電気電子）</v>
      </c>
      <c r="P18" s="476" t="str">
        <f>"技術士 "&amp;B35</f>
        <v>技術士 上下水道「上水道及び工業用水道」・総合技術監理（上下水道「上水道及び工業用水道」）</v>
      </c>
      <c r="Q18" s="476" t="str">
        <f>"技術士 "&amp;B30</f>
        <v>技術士 建設「鋼構造及びコンクリート」・総合技術監理（建設「鋼構造及びコンクリート」）</v>
      </c>
      <c r="R18" s="476" t="str">
        <f>"技術士 "&amp;B37</f>
        <v>技術士 森林「林業」・総合技術監理（森林「林業」）</v>
      </c>
      <c r="S18" s="476" t="str">
        <f>"技術士 "&amp;B40</f>
        <v>技術士 衛生工学「水質管理」・総合技術監理（衛生工学「水質管理」）</v>
      </c>
      <c r="T18" s="477"/>
      <c r="U18" s="477"/>
    </row>
    <row r="19" spans="1:21" s="346" customFormat="1" ht="22.15" customHeight="1" x14ac:dyDescent="0.25">
      <c r="A19" s="347"/>
      <c r="B19" s="343" t="s">
        <v>208</v>
      </c>
      <c r="C19" s="344"/>
      <c r="D19" s="345"/>
      <c r="E19" s="345" t="s">
        <v>201</v>
      </c>
      <c r="F19" s="345"/>
      <c r="G19" s="345"/>
      <c r="H19" s="345"/>
      <c r="I19" s="345"/>
      <c r="J19" s="345"/>
      <c r="K19" s="373"/>
      <c r="L19" s="474">
        <v>6</v>
      </c>
      <c r="M19" s="476" t="str">
        <f>"技術士 "&amp;B31</f>
        <v>技術士 農業「農業土木」・総合技術監理（農業「農業土木」）</v>
      </c>
      <c r="N19" s="476" t="s">
        <v>280</v>
      </c>
      <c r="O19" s="476" t="s">
        <v>280</v>
      </c>
      <c r="P19" s="476" t="str">
        <f>"技術士 "&amp;B39</f>
        <v>技術士 衛生工学・総合技術監理（衛生工学）</v>
      </c>
      <c r="Q19" s="476" t="s">
        <v>280</v>
      </c>
      <c r="R19" s="476" t="str">
        <f>"技術士 "&amp;B38</f>
        <v>技術士 森林「森林土木」・総合技術監理（森林「森林土木」）</v>
      </c>
      <c r="S19" s="476" t="str">
        <f>"技術士 "&amp;B41</f>
        <v>技術士 衛生工学「廃棄物管理」及び「汚物処理」・総合技術監理（衛生工学「廃棄物管理」）</v>
      </c>
      <c r="T19" s="477"/>
      <c r="U19" s="477"/>
    </row>
    <row r="20" spans="1:21" s="346" customFormat="1" ht="22.15" customHeight="1" x14ac:dyDescent="0.25">
      <c r="A20" s="347"/>
      <c r="B20" s="348" t="s">
        <v>209</v>
      </c>
      <c r="C20" s="349" t="s">
        <v>210</v>
      </c>
      <c r="D20" s="350"/>
      <c r="E20" s="350" t="s">
        <v>204</v>
      </c>
      <c r="F20" s="350"/>
      <c r="G20" s="350"/>
      <c r="H20" s="350"/>
      <c r="I20" s="350"/>
      <c r="J20" s="350"/>
      <c r="K20" s="374"/>
      <c r="L20" s="474">
        <v>7</v>
      </c>
      <c r="M20" s="476" t="str">
        <f>"技術士 "&amp;B36</f>
        <v>技術士 水産「水産土木」・総合技術監理（水産「水産土木」）</v>
      </c>
      <c r="N20" s="476" t="s">
        <v>280</v>
      </c>
      <c r="O20" s="476" t="s">
        <v>280</v>
      </c>
      <c r="P20" s="476" t="str">
        <f>"技術士 "&amp;B40</f>
        <v>技術士 衛生工学「水質管理」・総合技術監理（衛生工学「水質管理」）</v>
      </c>
      <c r="Q20" s="476" t="s">
        <v>281</v>
      </c>
      <c r="R20" s="476" t="s">
        <v>280</v>
      </c>
      <c r="S20" s="476" t="s">
        <v>280</v>
      </c>
      <c r="T20" s="477"/>
      <c r="U20" s="477"/>
    </row>
    <row r="21" spans="1:21" s="346" customFormat="1" ht="22.15" customHeight="1" x14ac:dyDescent="0.25">
      <c r="A21" s="347"/>
      <c r="B21" s="343" t="s">
        <v>211</v>
      </c>
      <c r="C21" s="344"/>
      <c r="D21" s="345"/>
      <c r="E21" s="345"/>
      <c r="F21" s="345" t="s">
        <v>201</v>
      </c>
      <c r="G21" s="345"/>
      <c r="H21" s="345"/>
      <c r="I21" s="345"/>
      <c r="J21" s="345"/>
      <c r="K21" s="373"/>
      <c r="L21" s="474">
        <v>8</v>
      </c>
      <c r="M21" s="476" t="str">
        <f>"技術士 "&amp;B38</f>
        <v>技術士 森林「森林土木」・総合技術監理（森林「森林土木」）</v>
      </c>
      <c r="N21" s="476" t="s">
        <v>280</v>
      </c>
      <c r="O21" s="476" t="s">
        <v>280</v>
      </c>
      <c r="P21" s="476" t="str">
        <f>"技術士 "&amp;B41</f>
        <v>技術士 衛生工学「廃棄物管理」及び「汚物処理」・総合技術監理（衛生工学「廃棄物管理」）</v>
      </c>
      <c r="Q21" s="476" t="s">
        <v>280</v>
      </c>
      <c r="R21" s="476" t="s">
        <v>280</v>
      </c>
      <c r="S21" s="476" t="s">
        <v>282</v>
      </c>
      <c r="T21" s="477"/>
      <c r="U21" s="477"/>
    </row>
    <row r="22" spans="1:21" s="346" customFormat="1" ht="22.15" customHeight="1" x14ac:dyDescent="0.4">
      <c r="A22" s="347"/>
      <c r="B22" s="348" t="s">
        <v>212</v>
      </c>
      <c r="C22" s="349"/>
      <c r="D22" s="350"/>
      <c r="E22" s="350"/>
      <c r="F22" s="350" t="s">
        <v>204</v>
      </c>
      <c r="G22" s="350"/>
      <c r="H22" s="350"/>
      <c r="I22" s="350"/>
      <c r="J22" s="350"/>
      <c r="K22" s="374"/>
      <c r="L22" s="477"/>
      <c r="M22" s="477"/>
      <c r="N22" s="477"/>
      <c r="O22" s="477"/>
      <c r="P22" s="477"/>
      <c r="Q22" s="477"/>
      <c r="R22" s="477"/>
      <c r="S22" s="477"/>
      <c r="T22" s="477"/>
      <c r="U22" s="477"/>
    </row>
    <row r="23" spans="1:21" s="346" customFormat="1" ht="22.15" customHeight="1" x14ac:dyDescent="0.4">
      <c r="A23" s="347"/>
      <c r="B23" s="343" t="s">
        <v>213</v>
      </c>
      <c r="C23" s="344"/>
      <c r="D23" s="345"/>
      <c r="E23" s="345"/>
      <c r="F23" s="345"/>
      <c r="G23" s="345" t="s">
        <v>201</v>
      </c>
      <c r="H23" s="345"/>
      <c r="I23" s="345"/>
      <c r="J23" s="345"/>
      <c r="K23" s="373"/>
      <c r="L23" s="477"/>
      <c r="M23" s="477"/>
      <c r="N23" s="477"/>
      <c r="O23" s="477"/>
      <c r="P23" s="477"/>
      <c r="Q23" s="477"/>
      <c r="R23" s="477"/>
      <c r="S23" s="477"/>
      <c r="T23" s="477"/>
      <c r="U23" s="477"/>
    </row>
    <row r="24" spans="1:21" s="346" customFormat="1" ht="22.15" customHeight="1" x14ac:dyDescent="0.4">
      <c r="A24" s="347"/>
      <c r="B24" s="348" t="s">
        <v>214</v>
      </c>
      <c r="C24" s="349"/>
      <c r="D24" s="350"/>
      <c r="E24" s="350"/>
      <c r="F24" s="350"/>
      <c r="G24" s="350" t="s">
        <v>204</v>
      </c>
      <c r="H24" s="350"/>
      <c r="I24" s="350"/>
      <c r="J24" s="350"/>
      <c r="K24" s="374"/>
      <c r="L24" s="477"/>
      <c r="M24" s="477"/>
      <c r="N24" s="477"/>
      <c r="O24" s="477"/>
      <c r="P24" s="477"/>
      <c r="Q24" s="477"/>
      <c r="R24" s="477"/>
      <c r="S24" s="477"/>
      <c r="T24" s="477"/>
      <c r="U24" s="477"/>
    </row>
    <row r="25" spans="1:21" s="346" customFormat="1" ht="22.15" customHeight="1" x14ac:dyDescent="0.4">
      <c r="A25" s="347"/>
      <c r="B25" s="343" t="s">
        <v>215</v>
      </c>
      <c r="C25" s="344"/>
      <c r="D25" s="345"/>
      <c r="E25" s="345"/>
      <c r="F25" s="345"/>
      <c r="G25" s="345"/>
      <c r="H25" s="345"/>
      <c r="I25" s="345" t="s">
        <v>201</v>
      </c>
      <c r="J25" s="345"/>
      <c r="K25" s="373"/>
      <c r="L25" s="478" t="s">
        <v>283</v>
      </c>
      <c r="M25" s="479" t="str">
        <f>HLOOKUP(入力シート!$E$14,$M$14:$S$21,1,FALSE)</f>
        <v>土木一式工事</v>
      </c>
      <c r="N25" s="480"/>
      <c r="O25" s="480"/>
      <c r="P25" s="480"/>
      <c r="Q25" s="480"/>
      <c r="R25" s="480"/>
      <c r="S25" s="480"/>
      <c r="T25" s="481"/>
      <c r="U25" s="477"/>
    </row>
    <row r="26" spans="1:21" s="346" customFormat="1" ht="22.15" customHeight="1" x14ac:dyDescent="0.4">
      <c r="A26" s="351"/>
      <c r="B26" s="348" t="s">
        <v>216</v>
      </c>
      <c r="C26" s="349"/>
      <c r="D26" s="350"/>
      <c r="E26" s="350"/>
      <c r="F26" s="350"/>
      <c r="G26" s="350"/>
      <c r="H26" s="350"/>
      <c r="I26" s="350" t="s">
        <v>204</v>
      </c>
      <c r="J26" s="350"/>
      <c r="K26" s="374"/>
      <c r="L26" s="491">
        <v>1</v>
      </c>
      <c r="M26" s="482" t="str">
        <f>HLOOKUP(入力シート!$E$14,$M$14:$S$21,2,FALSE)</f>
        <v>１級建設機械施工技士</v>
      </c>
      <c r="N26" s="483"/>
      <c r="O26" s="483"/>
      <c r="P26" s="483"/>
      <c r="Q26" s="483"/>
      <c r="R26" s="483"/>
      <c r="S26" s="483"/>
      <c r="T26" s="484"/>
      <c r="U26" s="477"/>
    </row>
    <row r="27" spans="1:21" s="346" customFormat="1" ht="22.15" customHeight="1" x14ac:dyDescent="0.4">
      <c r="A27" s="342" t="s">
        <v>217</v>
      </c>
      <c r="B27" s="343" t="s">
        <v>218</v>
      </c>
      <c r="C27" s="344"/>
      <c r="D27" s="345"/>
      <c r="E27" s="345" t="s">
        <v>201</v>
      </c>
      <c r="F27" s="345"/>
      <c r="G27" s="345"/>
      <c r="H27" s="345"/>
      <c r="I27" s="345"/>
      <c r="J27" s="345"/>
      <c r="K27" s="373"/>
      <c r="L27" s="492">
        <v>2</v>
      </c>
      <c r="M27" s="485" t="str">
        <f>HLOOKUP(入力シート!$E$14,$M$14:$S$21,3,FALSE)</f>
        <v>１級土木施工管理技士</v>
      </c>
      <c r="N27" s="486"/>
      <c r="O27" s="486"/>
      <c r="P27" s="486"/>
      <c r="Q27" s="486"/>
      <c r="R27" s="486"/>
      <c r="S27" s="486"/>
      <c r="T27" s="487"/>
      <c r="U27" s="477"/>
    </row>
    <row r="28" spans="1:21" s="346" customFormat="1" ht="22.15" customHeight="1" x14ac:dyDescent="0.4">
      <c r="A28" s="352" t="s">
        <v>219</v>
      </c>
      <c r="B28" s="348" t="s">
        <v>220</v>
      </c>
      <c r="C28" s="349"/>
      <c r="D28" s="350"/>
      <c r="E28" s="350" t="s">
        <v>204</v>
      </c>
      <c r="F28" s="350"/>
      <c r="G28" s="350"/>
      <c r="H28" s="350"/>
      <c r="I28" s="350"/>
      <c r="J28" s="350"/>
      <c r="K28" s="374"/>
      <c r="L28" s="492">
        <v>3</v>
      </c>
      <c r="M28" s="485" t="str">
        <f>HLOOKUP(入力シート!$E$14,$M$14:$S$21,4,FALSE)</f>
        <v>技術士 建設・総合技術監理（建設）</v>
      </c>
      <c r="N28" s="486"/>
      <c r="O28" s="486"/>
      <c r="P28" s="486"/>
      <c r="Q28" s="486"/>
      <c r="R28" s="486"/>
      <c r="S28" s="486"/>
      <c r="T28" s="487"/>
      <c r="U28" s="477"/>
    </row>
    <row r="29" spans="1:21" s="346" customFormat="1" ht="22.15" customHeight="1" x14ac:dyDescent="0.4">
      <c r="A29" s="342" t="s">
        <v>221</v>
      </c>
      <c r="B29" s="343" t="s">
        <v>222</v>
      </c>
      <c r="C29" s="344"/>
      <c r="D29" s="353" t="s">
        <v>223</v>
      </c>
      <c r="E29" s="353"/>
      <c r="F29" s="353" t="s">
        <v>224</v>
      </c>
      <c r="G29" s="353"/>
      <c r="H29" s="353" t="s">
        <v>224</v>
      </c>
      <c r="I29" s="353" t="s">
        <v>224</v>
      </c>
      <c r="J29" s="353"/>
      <c r="K29" s="375"/>
      <c r="L29" s="492">
        <v>4</v>
      </c>
      <c r="M29" s="485" t="str">
        <f>HLOOKUP(入力シート!$E$14,$M$14:$S$21,5,FALSE)</f>
        <v>技術士 建設「鋼構造及びコンクリート」・総合技術監理（建設「鋼構造及びコンクリート」）</v>
      </c>
      <c r="N29" s="486"/>
      <c r="O29" s="486"/>
      <c r="P29" s="486"/>
      <c r="Q29" s="486"/>
      <c r="R29" s="486"/>
      <c r="S29" s="486"/>
      <c r="T29" s="487"/>
      <c r="U29" s="477"/>
    </row>
    <row r="30" spans="1:21" s="346" customFormat="1" ht="22.15" customHeight="1" x14ac:dyDescent="0.4">
      <c r="A30" s="354" t="s">
        <v>225</v>
      </c>
      <c r="B30" s="355" t="s">
        <v>226</v>
      </c>
      <c r="C30" s="356"/>
      <c r="D30" s="357" t="s">
        <v>224</v>
      </c>
      <c r="E30" s="357"/>
      <c r="F30" s="357" t="s">
        <v>224</v>
      </c>
      <c r="G30" s="357"/>
      <c r="H30" s="357" t="s">
        <v>224</v>
      </c>
      <c r="I30" s="357" t="s">
        <v>224</v>
      </c>
      <c r="J30" s="357"/>
      <c r="K30" s="376"/>
      <c r="L30" s="492">
        <v>5</v>
      </c>
      <c r="M30" s="485" t="str">
        <f>HLOOKUP(入力シート!$E$14,$M$14:$S$21,6,FALSE)</f>
        <v>技術士 農業「農業土木」・総合技術監理（農業「農業土木」）</v>
      </c>
      <c r="N30" s="486"/>
      <c r="O30" s="486"/>
      <c r="P30" s="486"/>
      <c r="Q30" s="486"/>
      <c r="R30" s="486"/>
      <c r="S30" s="486"/>
      <c r="T30" s="487"/>
      <c r="U30" s="477"/>
    </row>
    <row r="31" spans="1:21" s="346" customFormat="1" ht="22.15" customHeight="1" x14ac:dyDescent="0.4">
      <c r="A31" s="347"/>
      <c r="B31" s="358" t="s">
        <v>227</v>
      </c>
      <c r="C31" s="359"/>
      <c r="D31" s="360" t="s">
        <v>224</v>
      </c>
      <c r="E31" s="360"/>
      <c r="F31" s="360"/>
      <c r="G31" s="360"/>
      <c r="H31" s="360"/>
      <c r="I31" s="360"/>
      <c r="J31" s="360"/>
      <c r="K31" s="375"/>
      <c r="L31" s="492">
        <v>6</v>
      </c>
      <c r="M31" s="485" t="str">
        <f>HLOOKUP(入力シート!$E$14,$M$14:$S$21,7,FALSE)</f>
        <v>技術士 水産「水産土木」・総合技術監理（水産「水産土木」）</v>
      </c>
      <c r="N31" s="486"/>
      <c r="O31" s="486"/>
      <c r="P31" s="486"/>
      <c r="Q31" s="486"/>
      <c r="R31" s="486"/>
      <c r="S31" s="486"/>
      <c r="T31" s="487"/>
      <c r="U31" s="477"/>
    </row>
    <row r="32" spans="1:21" s="346" customFormat="1" ht="22.15" customHeight="1" x14ac:dyDescent="0.4">
      <c r="A32" s="347"/>
      <c r="B32" s="355" t="s">
        <v>228</v>
      </c>
      <c r="C32" s="356"/>
      <c r="D32" s="357"/>
      <c r="E32" s="357"/>
      <c r="F32" s="357" t="s">
        <v>224</v>
      </c>
      <c r="G32" s="357"/>
      <c r="H32" s="357"/>
      <c r="I32" s="357"/>
      <c r="J32" s="357"/>
      <c r="K32" s="376"/>
      <c r="L32" s="492">
        <v>7</v>
      </c>
      <c r="M32" s="488" t="str">
        <f>HLOOKUP(入力シート!$E$14,$M$14:$S$21,8,FALSE)</f>
        <v>技術士 森林「森林土木」・総合技術監理（森林「森林土木」）</v>
      </c>
      <c r="N32" s="489"/>
      <c r="O32" s="489"/>
      <c r="P32" s="489"/>
      <c r="Q32" s="489"/>
      <c r="R32" s="489"/>
      <c r="S32" s="489"/>
      <c r="T32" s="490"/>
      <c r="U32" s="477"/>
    </row>
    <row r="33" spans="1:21" s="346" customFormat="1" ht="22.15" customHeight="1" x14ac:dyDescent="0.4">
      <c r="A33" s="347"/>
      <c r="B33" s="358" t="s">
        <v>229</v>
      </c>
      <c r="C33" s="359"/>
      <c r="D33" s="360"/>
      <c r="E33" s="360"/>
      <c r="F33" s="360"/>
      <c r="G33" s="360" t="s">
        <v>224</v>
      </c>
      <c r="H33" s="360"/>
      <c r="I33" s="360"/>
      <c r="J33" s="360"/>
      <c r="K33" s="375"/>
      <c r="L33" s="477"/>
      <c r="M33" s="477"/>
      <c r="N33" s="477"/>
      <c r="O33" s="477"/>
      <c r="P33" s="477"/>
      <c r="Q33" s="477"/>
      <c r="R33" s="477"/>
      <c r="S33" s="477"/>
      <c r="T33" s="477"/>
      <c r="U33" s="477"/>
    </row>
    <row r="34" spans="1:21" s="346" customFormat="1" ht="22.15" customHeight="1" x14ac:dyDescent="0.4">
      <c r="A34" s="347"/>
      <c r="B34" s="355" t="s">
        <v>230</v>
      </c>
      <c r="C34" s="356"/>
      <c r="D34" s="357"/>
      <c r="E34" s="357"/>
      <c r="F34" s="357"/>
      <c r="G34" s="357" t="s">
        <v>224</v>
      </c>
      <c r="H34" s="357"/>
      <c r="I34" s="357"/>
      <c r="J34" s="357" t="s">
        <v>224</v>
      </c>
      <c r="K34" s="376"/>
    </row>
    <row r="35" spans="1:21" s="346" customFormat="1" ht="22.15" customHeight="1" x14ac:dyDescent="0.4">
      <c r="A35" s="347"/>
      <c r="B35" s="1134" t="s">
        <v>231</v>
      </c>
      <c r="C35" s="1135"/>
      <c r="D35" s="360"/>
      <c r="E35" s="360"/>
      <c r="F35" s="360"/>
      <c r="G35" s="360" t="s">
        <v>224</v>
      </c>
      <c r="H35" s="360"/>
      <c r="I35" s="360"/>
      <c r="J35" s="360" t="s">
        <v>224</v>
      </c>
      <c r="K35" s="375"/>
    </row>
    <row r="36" spans="1:21" s="346" customFormat="1" ht="22.15" customHeight="1" x14ac:dyDescent="0.4">
      <c r="A36" s="347"/>
      <c r="B36" s="355" t="s">
        <v>232</v>
      </c>
      <c r="C36" s="356"/>
      <c r="D36" s="357" t="s">
        <v>224</v>
      </c>
      <c r="E36" s="357"/>
      <c r="F36" s="357"/>
      <c r="G36" s="357"/>
      <c r="H36" s="357"/>
      <c r="I36" s="357"/>
      <c r="J36" s="357"/>
      <c r="K36" s="376"/>
    </row>
    <row r="37" spans="1:21" s="346" customFormat="1" ht="22.15" customHeight="1" x14ac:dyDescent="0.4">
      <c r="A37" s="347"/>
      <c r="B37" s="358" t="s">
        <v>233</v>
      </c>
      <c r="C37" s="359"/>
      <c r="D37" s="360"/>
      <c r="E37" s="360"/>
      <c r="F37" s="360"/>
      <c r="G37" s="360"/>
      <c r="H37" s="360"/>
      <c r="I37" s="360" t="s">
        <v>224</v>
      </c>
      <c r="J37" s="360"/>
      <c r="K37" s="375"/>
    </row>
    <row r="38" spans="1:21" s="346" customFormat="1" ht="22.15" customHeight="1" x14ac:dyDescent="0.4">
      <c r="A38" s="347"/>
      <c r="B38" s="355" t="s">
        <v>234</v>
      </c>
      <c r="C38" s="356"/>
      <c r="D38" s="357" t="s">
        <v>224</v>
      </c>
      <c r="E38" s="357"/>
      <c r="F38" s="357"/>
      <c r="G38" s="357"/>
      <c r="H38" s="357"/>
      <c r="I38" s="357" t="s">
        <v>224</v>
      </c>
      <c r="J38" s="357"/>
      <c r="K38" s="376"/>
    </row>
    <row r="39" spans="1:21" s="346" customFormat="1" ht="22.15" customHeight="1" x14ac:dyDescent="0.4">
      <c r="A39" s="347"/>
      <c r="B39" s="358" t="s">
        <v>235</v>
      </c>
      <c r="C39" s="359"/>
      <c r="D39" s="360"/>
      <c r="E39" s="360"/>
      <c r="F39" s="360"/>
      <c r="G39" s="360" t="s">
        <v>224</v>
      </c>
      <c r="H39" s="360"/>
      <c r="I39" s="360"/>
      <c r="J39" s="360"/>
      <c r="K39" s="375"/>
    </row>
    <row r="40" spans="1:21" s="346" customFormat="1" ht="22.15" customHeight="1" x14ac:dyDescent="0.4">
      <c r="A40" s="347"/>
      <c r="B40" s="355" t="s">
        <v>236</v>
      </c>
      <c r="C40" s="356"/>
      <c r="D40" s="357"/>
      <c r="E40" s="357"/>
      <c r="F40" s="357"/>
      <c r="G40" s="357" t="s">
        <v>224</v>
      </c>
      <c r="H40" s="357"/>
      <c r="I40" s="357"/>
      <c r="J40" s="357" t="s">
        <v>224</v>
      </c>
      <c r="K40" s="376"/>
    </row>
    <row r="41" spans="1:21" s="346" customFormat="1" ht="22.15" customHeight="1" x14ac:dyDescent="0.4">
      <c r="A41" s="351"/>
      <c r="B41" s="361" t="s">
        <v>288</v>
      </c>
      <c r="C41" s="362"/>
      <c r="D41" s="363"/>
      <c r="E41" s="363"/>
      <c r="F41" s="363"/>
      <c r="G41" s="363" t="s">
        <v>224</v>
      </c>
      <c r="H41" s="363"/>
      <c r="I41" s="363"/>
      <c r="J41" s="363" t="s">
        <v>224</v>
      </c>
      <c r="K41" s="375"/>
    </row>
  </sheetData>
  <mergeCells count="3">
    <mergeCell ref="A2:J2"/>
    <mergeCell ref="A13:J13"/>
    <mergeCell ref="B35:C35"/>
  </mergeCells>
  <phoneticPr fontId="24"/>
  <printOptions horizontalCentered="1"/>
  <pageMargins left="0.62992125984251968" right="0.62992125984251968" top="0.62992125984251968" bottom="0.55118110236220474" header="0.31496062992125984" footer="0.31496062992125984"/>
  <pageSetup paperSize="9" scale="65"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9"/>
  <sheetViews>
    <sheetView view="pageBreakPreview" zoomScale="85" zoomScaleNormal="100" zoomScaleSheetLayoutView="85" workbookViewId="0">
      <selection activeCell="I8" sqref="I8:O8"/>
    </sheetView>
  </sheetViews>
  <sheetFormatPr defaultColWidth="9" defaultRowHeight="13.5" x14ac:dyDescent="0.15"/>
  <cols>
    <col min="1" max="2" width="3.75" style="585" customWidth="1"/>
    <col min="3" max="3" width="44.375" style="585" customWidth="1"/>
    <col min="4" max="5" width="13.75" style="585" customWidth="1"/>
    <col min="6" max="6" width="3.75" style="585" customWidth="1"/>
    <col min="7" max="16384" width="9" style="585"/>
  </cols>
  <sheetData>
    <row r="1" spans="1:6" ht="20.100000000000001" customHeight="1" x14ac:dyDescent="0.15">
      <c r="F1" s="592" t="s">
        <v>518</v>
      </c>
    </row>
    <row r="2" spans="1:6" s="581" customFormat="1" ht="30" customHeight="1" x14ac:dyDescent="0.3">
      <c r="A2" s="579" t="s">
        <v>490</v>
      </c>
      <c r="B2" s="580"/>
      <c r="C2" s="580"/>
      <c r="D2" s="580"/>
      <c r="E2" s="580"/>
      <c r="F2" s="580"/>
    </row>
    <row r="3" spans="1:6" ht="20.100000000000001" customHeight="1" x14ac:dyDescent="0.15">
      <c r="A3" s="582"/>
      <c r="B3" s="583" t="s">
        <v>539</v>
      </c>
      <c r="C3" s="584"/>
      <c r="D3" s="582"/>
      <c r="E3" s="582"/>
      <c r="F3" s="582"/>
    </row>
    <row r="4" spans="1:6" ht="20.100000000000001" customHeight="1" x14ac:dyDescent="0.15">
      <c r="A4" s="582"/>
      <c r="B4" s="586" t="s">
        <v>491</v>
      </c>
      <c r="C4" s="586" t="s">
        <v>492</v>
      </c>
      <c r="D4" s="586" t="s">
        <v>493</v>
      </c>
      <c r="E4" s="586" t="s">
        <v>494</v>
      </c>
      <c r="F4" s="582"/>
    </row>
    <row r="5" spans="1:6" s="589" customFormat="1" ht="20.100000000000001" customHeight="1" x14ac:dyDescent="0.4">
      <c r="A5" s="587"/>
      <c r="B5" s="586">
        <v>1</v>
      </c>
      <c r="C5" s="588" t="s">
        <v>549</v>
      </c>
      <c r="D5" s="586">
        <v>50</v>
      </c>
      <c r="E5" s="586" t="s">
        <v>495</v>
      </c>
      <c r="F5" s="587"/>
    </row>
    <row r="6" spans="1:6" s="589" customFormat="1" ht="20.100000000000001" customHeight="1" x14ac:dyDescent="0.4">
      <c r="A6" s="587"/>
      <c r="B6" s="586">
        <v>2</v>
      </c>
      <c r="C6" s="588" t="s">
        <v>496</v>
      </c>
      <c r="D6" s="586">
        <v>12</v>
      </c>
      <c r="E6" s="586" t="s">
        <v>495</v>
      </c>
      <c r="F6" s="587"/>
    </row>
    <row r="7" spans="1:6" s="589" customFormat="1" ht="20.100000000000001" customHeight="1" x14ac:dyDescent="0.4">
      <c r="A7" s="587"/>
      <c r="B7" s="586">
        <v>3</v>
      </c>
      <c r="C7" s="588" t="s">
        <v>497</v>
      </c>
      <c r="D7" s="586">
        <v>50</v>
      </c>
      <c r="E7" s="586" t="s">
        <v>495</v>
      </c>
      <c r="F7" s="587"/>
    </row>
    <row r="8" spans="1:6" s="589" customFormat="1" ht="20.100000000000001" customHeight="1" x14ac:dyDescent="0.4">
      <c r="A8" s="587"/>
      <c r="B8" s="597">
        <v>4</v>
      </c>
      <c r="C8" s="598" t="s">
        <v>498</v>
      </c>
      <c r="D8" s="597">
        <v>50</v>
      </c>
      <c r="E8" s="597" t="s">
        <v>495</v>
      </c>
      <c r="F8" s="587"/>
    </row>
    <row r="9" spans="1:6" s="589" customFormat="1" ht="20.100000000000001" customHeight="1" x14ac:dyDescent="0.4">
      <c r="A9" s="587"/>
      <c r="B9" s="586">
        <v>5</v>
      </c>
      <c r="C9" s="588" t="s">
        <v>499</v>
      </c>
      <c r="D9" s="586">
        <v>50</v>
      </c>
      <c r="E9" s="586" t="s">
        <v>495</v>
      </c>
      <c r="F9" s="587"/>
    </row>
    <row r="10" spans="1:6" s="589" customFormat="1" ht="20.100000000000001" customHeight="1" x14ac:dyDescent="0.4">
      <c r="A10" s="587"/>
      <c r="B10" s="586">
        <v>6</v>
      </c>
      <c r="C10" s="588" t="s">
        <v>500</v>
      </c>
      <c r="D10" s="586">
        <v>20</v>
      </c>
      <c r="E10" s="586" t="s">
        <v>495</v>
      </c>
      <c r="F10" s="587"/>
    </row>
    <row r="11" spans="1:6" s="589" customFormat="1" ht="20.100000000000001" customHeight="1" x14ac:dyDescent="0.4">
      <c r="A11" s="587"/>
      <c r="B11" s="586">
        <v>7</v>
      </c>
      <c r="C11" s="588" t="s">
        <v>501</v>
      </c>
      <c r="D11" s="586">
        <v>50</v>
      </c>
      <c r="E11" s="586" t="s">
        <v>495</v>
      </c>
      <c r="F11" s="587"/>
    </row>
    <row r="12" spans="1:6" s="589" customFormat="1" ht="20.100000000000001" customHeight="1" x14ac:dyDescent="0.4">
      <c r="A12" s="587"/>
      <c r="B12" s="586">
        <v>8</v>
      </c>
      <c r="C12" s="588" t="s">
        <v>502</v>
      </c>
      <c r="D12" s="586">
        <v>20</v>
      </c>
      <c r="E12" s="586" t="s">
        <v>495</v>
      </c>
      <c r="F12" s="587"/>
    </row>
    <row r="13" spans="1:6" s="589" customFormat="1" ht="20.100000000000001" customHeight="1" x14ac:dyDescent="0.4">
      <c r="A13" s="587"/>
      <c r="B13" s="586">
        <v>9</v>
      </c>
      <c r="C13" s="588" t="s">
        <v>503</v>
      </c>
      <c r="D13" s="586">
        <v>20</v>
      </c>
      <c r="E13" s="586" t="s">
        <v>495</v>
      </c>
      <c r="F13" s="587"/>
    </row>
    <row r="14" spans="1:6" s="589" customFormat="1" ht="20.100000000000001" customHeight="1" x14ac:dyDescent="0.4">
      <c r="A14" s="587"/>
      <c r="B14" s="586">
        <v>10</v>
      </c>
      <c r="C14" s="588" t="s">
        <v>504</v>
      </c>
      <c r="D14" s="586">
        <v>25</v>
      </c>
      <c r="E14" s="586" t="s">
        <v>495</v>
      </c>
      <c r="F14" s="587"/>
    </row>
    <row r="15" spans="1:6" s="589" customFormat="1" ht="20.100000000000001" customHeight="1" x14ac:dyDescent="0.4">
      <c r="A15" s="587"/>
      <c r="B15" s="597">
        <v>11</v>
      </c>
      <c r="C15" s="598" t="s">
        <v>505</v>
      </c>
      <c r="D15" s="597">
        <v>50</v>
      </c>
      <c r="E15" s="597" t="s">
        <v>495</v>
      </c>
      <c r="F15" s="587"/>
    </row>
    <row r="16" spans="1:6" s="589" customFormat="1" ht="20.100000000000001" customHeight="1" x14ac:dyDescent="0.4">
      <c r="A16" s="587"/>
      <c r="B16" s="597">
        <v>12</v>
      </c>
      <c r="C16" s="598" t="s">
        <v>506</v>
      </c>
      <c r="D16" s="597">
        <v>50</v>
      </c>
      <c r="E16" s="597" t="s">
        <v>495</v>
      </c>
      <c r="F16" s="587"/>
    </row>
    <row r="17" spans="1:6" s="589" customFormat="1" ht="20.100000000000001" customHeight="1" x14ac:dyDescent="0.4">
      <c r="A17" s="587"/>
      <c r="B17" s="597">
        <v>13</v>
      </c>
      <c r="C17" s="598" t="s">
        <v>507</v>
      </c>
      <c r="D17" s="597">
        <v>50</v>
      </c>
      <c r="E17" s="597" t="s">
        <v>495</v>
      </c>
      <c r="F17" s="587"/>
    </row>
    <row r="18" spans="1:6" s="589" customFormat="1" ht="20.100000000000001" customHeight="1" x14ac:dyDescent="0.4">
      <c r="A18" s="587"/>
      <c r="B18" s="597">
        <v>14</v>
      </c>
      <c r="C18" s="598" t="s">
        <v>508</v>
      </c>
      <c r="D18" s="597">
        <v>50</v>
      </c>
      <c r="E18" s="597" t="s">
        <v>495</v>
      </c>
      <c r="F18" s="587"/>
    </row>
    <row r="19" spans="1:6" s="589" customFormat="1" ht="20.100000000000001" customHeight="1" x14ac:dyDescent="0.4">
      <c r="A19" s="587"/>
      <c r="B19" s="586">
        <v>15</v>
      </c>
      <c r="C19" s="588" t="s">
        <v>509</v>
      </c>
      <c r="D19" s="586">
        <v>12</v>
      </c>
      <c r="E19" s="586" t="s">
        <v>495</v>
      </c>
      <c r="F19" s="587"/>
    </row>
    <row r="20" spans="1:6" s="589" customFormat="1" ht="20.100000000000001" customHeight="1" x14ac:dyDescent="0.4">
      <c r="A20" s="587"/>
      <c r="B20" s="586">
        <v>16</v>
      </c>
      <c r="C20" s="588" t="s">
        <v>510</v>
      </c>
      <c r="D20" s="586">
        <v>50</v>
      </c>
      <c r="E20" s="586" t="s">
        <v>495</v>
      </c>
      <c r="F20" s="587"/>
    </row>
    <row r="21" spans="1:6" s="589" customFormat="1" ht="20.100000000000001" customHeight="1" x14ac:dyDescent="0.4">
      <c r="A21" s="587"/>
      <c r="B21" s="586">
        <v>17</v>
      </c>
      <c r="C21" s="588" t="s">
        <v>511</v>
      </c>
      <c r="D21" s="586">
        <v>50</v>
      </c>
      <c r="E21" s="586" t="s">
        <v>495</v>
      </c>
      <c r="F21" s="587"/>
    </row>
    <row r="22" spans="1:6" s="589" customFormat="1" ht="20.100000000000001" customHeight="1" x14ac:dyDescent="0.4">
      <c r="A22" s="587"/>
      <c r="B22" s="586">
        <v>18</v>
      </c>
      <c r="C22" s="588" t="s">
        <v>512</v>
      </c>
      <c r="D22" s="586">
        <v>50</v>
      </c>
      <c r="E22" s="586" t="s">
        <v>495</v>
      </c>
      <c r="F22" s="587"/>
    </row>
    <row r="23" spans="1:6" s="591" customFormat="1" ht="20.100000000000001" customHeight="1" x14ac:dyDescent="0.4">
      <c r="A23" s="590"/>
      <c r="B23" s="590" t="s">
        <v>513</v>
      </c>
      <c r="C23" s="590"/>
      <c r="D23" s="590"/>
      <c r="E23" s="590"/>
      <c r="F23" s="590"/>
    </row>
    <row r="24" spans="1:6" s="591" customFormat="1" ht="20.100000000000001" customHeight="1" x14ac:dyDescent="0.4">
      <c r="A24" s="590"/>
      <c r="B24" s="590" t="s">
        <v>514</v>
      </c>
      <c r="C24" s="590"/>
      <c r="D24" s="590"/>
      <c r="E24" s="590"/>
      <c r="F24" s="590"/>
    </row>
    <row r="25" spans="1:6" s="591" customFormat="1" ht="20.100000000000001" customHeight="1" x14ac:dyDescent="0.4">
      <c r="B25" s="591" t="s">
        <v>515</v>
      </c>
    </row>
    <row r="26" spans="1:6" ht="20.100000000000001" customHeight="1" x14ac:dyDescent="0.15">
      <c r="B26" s="591" t="s">
        <v>516</v>
      </c>
    </row>
    <row r="27" spans="1:6" ht="20.100000000000001" customHeight="1" x14ac:dyDescent="0.15">
      <c r="B27" s="591" t="s">
        <v>545</v>
      </c>
    </row>
    <row r="28" spans="1:6" ht="20.100000000000001" customHeight="1" x14ac:dyDescent="0.15">
      <c r="B28" s="591" t="s">
        <v>546</v>
      </c>
    </row>
    <row r="29" spans="1:6" ht="20.100000000000001" customHeight="1" x14ac:dyDescent="0.15">
      <c r="B29" s="591" t="s">
        <v>540</v>
      </c>
    </row>
  </sheetData>
  <phoneticPr fontId="1"/>
  <printOptions horizontalCentered="1"/>
  <pageMargins left="0.62992125984251968" right="0.62992125984251968" top="0.62992125984251968" bottom="0.55118110236220474" header="0.31496062992125984" footer="0.31496062992125984"/>
  <pageSetup paperSize="9" scale="98"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A227"/>
  <sheetViews>
    <sheetView tabSelected="1" view="pageBreakPreview" zoomScaleNormal="100" zoomScaleSheetLayoutView="100" workbookViewId="0">
      <selection activeCell="I8" sqref="I8:O8"/>
    </sheetView>
  </sheetViews>
  <sheetFormatPr defaultColWidth="8.75" defaultRowHeight="14.25" x14ac:dyDescent="0.15"/>
  <cols>
    <col min="1" max="1" width="5.875" style="293" customWidth="1"/>
    <col min="2" max="2" width="4.25" style="293" customWidth="1"/>
    <col min="3" max="5" width="5.5" style="293" customWidth="1"/>
    <col min="6" max="16" width="5" style="293" customWidth="1"/>
    <col min="17" max="17" width="5.5" style="293" customWidth="1"/>
    <col min="18" max="18" width="7.375" style="293" hidden="1" customWidth="1"/>
    <col min="19" max="52" width="5.75" style="293" customWidth="1"/>
    <col min="53" max="16384" width="8.75" style="293"/>
  </cols>
  <sheetData>
    <row r="1" spans="1:18" ht="18.600000000000001" customHeight="1" x14ac:dyDescent="0.15">
      <c r="R1" s="312" t="s">
        <v>187</v>
      </c>
    </row>
    <row r="2" spans="1:18" ht="18.600000000000001" customHeight="1" x14ac:dyDescent="0.15">
      <c r="E2" s="1240" t="s">
        <v>171</v>
      </c>
      <c r="F2" s="1240"/>
      <c r="G2" s="1240"/>
      <c r="H2" s="1240"/>
      <c r="I2" s="1240"/>
      <c r="J2" s="1240"/>
      <c r="K2" s="1240"/>
      <c r="L2" s="1240"/>
      <c r="M2" s="294"/>
      <c r="N2" s="295"/>
      <c r="R2" s="465" t="s">
        <v>372</v>
      </c>
    </row>
    <row r="3" spans="1:18" ht="18.600000000000001" customHeight="1" x14ac:dyDescent="0.15">
      <c r="A3" s="296"/>
      <c r="B3" s="296"/>
      <c r="C3" s="296"/>
      <c r="D3" s="296"/>
      <c r="E3" s="296"/>
      <c r="F3" s="296"/>
      <c r="G3" s="296"/>
      <c r="H3" s="296"/>
      <c r="I3" s="296"/>
      <c r="J3" s="296"/>
      <c r="K3" s="296"/>
      <c r="L3" s="296"/>
      <c r="M3" s="296"/>
      <c r="N3" s="296"/>
      <c r="O3" s="296"/>
      <c r="P3" s="296"/>
      <c r="Q3" s="296"/>
      <c r="R3" s="381"/>
    </row>
    <row r="4" spans="1:18" ht="18.600000000000001" customHeight="1" x14ac:dyDescent="0.15">
      <c r="A4" s="296"/>
      <c r="B4" s="296"/>
      <c r="C4" s="296"/>
      <c r="D4" s="296"/>
      <c r="E4" s="296"/>
      <c r="F4" s="296"/>
      <c r="G4" s="296"/>
      <c r="H4" s="296"/>
      <c r="I4" s="296"/>
      <c r="J4" s="1241" t="s">
        <v>117</v>
      </c>
      <c r="K4" s="1241"/>
      <c r="L4" s="1242" t="s">
        <v>347</v>
      </c>
      <c r="M4" s="1242"/>
      <c r="N4" s="1242"/>
      <c r="O4" s="1242"/>
      <c r="P4" s="1242"/>
      <c r="Q4" s="296"/>
      <c r="R4" s="381"/>
    </row>
    <row r="5" spans="1:18" ht="18.600000000000001" customHeight="1" x14ac:dyDescent="0.15">
      <c r="A5" s="296"/>
      <c r="B5" s="296"/>
      <c r="C5" s="296"/>
      <c r="D5" s="296"/>
      <c r="E5" s="296"/>
      <c r="F5" s="296"/>
      <c r="G5" s="296"/>
      <c r="H5" s="296"/>
      <c r="I5" s="296"/>
      <c r="J5" s="296"/>
      <c r="K5" s="296"/>
      <c r="L5" s="296"/>
      <c r="M5" s="296"/>
      <c r="N5" s="296"/>
      <c r="O5" s="296"/>
      <c r="P5" s="296"/>
      <c r="Q5" s="296"/>
      <c r="R5" s="381"/>
    </row>
    <row r="6" spans="1:18" ht="18.600000000000001" customHeight="1" x14ac:dyDescent="0.15">
      <c r="A6" s="1241" t="s">
        <v>83</v>
      </c>
      <c r="B6" s="1241"/>
      <c r="C6" s="1241"/>
      <c r="D6" s="296"/>
      <c r="E6" s="296"/>
      <c r="F6" s="296"/>
      <c r="G6" s="296"/>
      <c r="H6" s="296"/>
      <c r="I6" s="296"/>
      <c r="J6" s="296"/>
      <c r="K6" s="296"/>
      <c r="L6" s="296"/>
      <c r="M6" s="296"/>
      <c r="N6" s="296"/>
      <c r="O6" s="296"/>
      <c r="P6" s="296"/>
      <c r="Q6" s="296"/>
      <c r="R6" s="381"/>
    </row>
    <row r="7" spans="1:18" ht="18.600000000000001" customHeight="1" x14ac:dyDescent="0.15">
      <c r="A7" s="296"/>
      <c r="B7" s="296"/>
      <c r="C7" s="296"/>
      <c r="D7" s="296"/>
      <c r="E7" s="296"/>
      <c r="F7" s="296"/>
      <c r="G7" s="296"/>
      <c r="H7" s="296"/>
      <c r="I7" s="296"/>
      <c r="J7" s="296"/>
      <c r="K7" s="296"/>
      <c r="L7" s="296"/>
      <c r="M7" s="296"/>
      <c r="N7" s="296"/>
      <c r="O7" s="296"/>
      <c r="P7" s="296"/>
      <c r="Q7" s="296"/>
      <c r="R7" s="381"/>
    </row>
    <row r="8" spans="1:18" ht="18.600000000000001" customHeight="1" x14ac:dyDescent="0.15">
      <c r="A8" s="296"/>
      <c r="B8" s="296"/>
      <c r="C8" s="296"/>
      <c r="D8" s="296"/>
      <c r="E8" s="296"/>
      <c r="F8" s="1245" t="s">
        <v>157</v>
      </c>
      <c r="G8" s="1245"/>
      <c r="H8" s="1245"/>
      <c r="I8" s="1246"/>
      <c r="J8" s="1246"/>
      <c r="K8" s="1246"/>
      <c r="L8" s="1246"/>
      <c r="M8" s="1246"/>
      <c r="N8" s="1246"/>
      <c r="O8" s="1246"/>
      <c r="P8" s="296"/>
      <c r="Q8" s="296"/>
      <c r="R8" s="381"/>
    </row>
    <row r="9" spans="1:18" ht="18.600000000000001" customHeight="1" x14ac:dyDescent="0.15">
      <c r="A9" s="296"/>
      <c r="B9" s="296"/>
      <c r="C9" s="296"/>
      <c r="D9" s="296"/>
      <c r="E9" s="296"/>
      <c r="F9" s="1245" t="s">
        <v>158</v>
      </c>
      <c r="G9" s="1245"/>
      <c r="H9" s="1245"/>
      <c r="I9" s="1246"/>
      <c r="J9" s="1246"/>
      <c r="K9" s="1246"/>
      <c r="L9" s="1246"/>
      <c r="M9" s="1246"/>
      <c r="N9" s="1246"/>
      <c r="O9" s="1246"/>
      <c r="P9" s="296"/>
      <c r="Q9" s="296"/>
    </row>
    <row r="10" spans="1:18" ht="18.600000000000001" customHeight="1" x14ac:dyDescent="0.15">
      <c r="A10" s="296"/>
      <c r="B10" s="296"/>
      <c r="C10" s="296"/>
      <c r="D10" s="296"/>
      <c r="E10" s="296"/>
      <c r="F10" s="1245" t="s">
        <v>125</v>
      </c>
      <c r="G10" s="1245"/>
      <c r="H10" s="1245"/>
      <c r="I10" s="1246"/>
      <c r="J10" s="1246"/>
      <c r="K10" s="1246"/>
      <c r="L10" s="1246"/>
      <c r="M10" s="1246"/>
      <c r="N10" s="1246"/>
      <c r="O10" s="1246"/>
      <c r="P10" s="297"/>
      <c r="Q10" s="296"/>
    </row>
    <row r="11" spans="1:18" ht="18.600000000000001" customHeight="1" x14ac:dyDescent="0.15">
      <c r="A11" s="296"/>
      <c r="B11" s="296"/>
      <c r="C11" s="296"/>
      <c r="D11" s="296"/>
      <c r="E11" s="296"/>
      <c r="F11" s="1245" t="s">
        <v>84</v>
      </c>
      <c r="G11" s="1245"/>
      <c r="H11" s="1245"/>
      <c r="I11" s="1246"/>
      <c r="J11" s="1246"/>
      <c r="K11" s="1246"/>
      <c r="L11" s="1246"/>
      <c r="M11" s="1246"/>
      <c r="N11" s="1246"/>
      <c r="O11" s="1246"/>
      <c r="P11" s="296"/>
      <c r="Q11" s="296"/>
    </row>
    <row r="12" spans="1:18" ht="18.600000000000001" customHeight="1" x14ac:dyDescent="0.15">
      <c r="A12" s="296"/>
      <c r="B12" s="296"/>
      <c r="C12" s="296"/>
      <c r="D12" s="296"/>
      <c r="E12" s="296"/>
      <c r="F12" s="1245" t="s">
        <v>85</v>
      </c>
      <c r="G12" s="1245"/>
      <c r="H12" s="1245"/>
      <c r="I12" s="1246"/>
      <c r="J12" s="1246"/>
      <c r="K12" s="1246"/>
      <c r="L12" s="1246"/>
      <c r="M12" s="1246"/>
      <c r="N12" s="1246"/>
      <c r="O12" s="1246"/>
      <c r="P12" s="296"/>
      <c r="Q12" s="296"/>
    </row>
    <row r="13" spans="1:18" ht="18.600000000000001" customHeight="1" x14ac:dyDescent="0.15">
      <c r="A13" s="296"/>
      <c r="B13" s="296"/>
      <c r="C13" s="296"/>
      <c r="D13" s="296"/>
      <c r="E13" s="296"/>
      <c r="F13" s="296"/>
      <c r="G13" s="296"/>
      <c r="H13" s="296"/>
      <c r="I13" s="296"/>
      <c r="J13" s="296"/>
      <c r="K13" s="296"/>
      <c r="L13" s="296"/>
      <c r="M13" s="296"/>
      <c r="N13" s="296"/>
      <c r="O13" s="296"/>
      <c r="P13" s="296"/>
      <c r="Q13" s="296"/>
    </row>
    <row r="14" spans="1:18" ht="18.600000000000001" customHeight="1" x14ac:dyDescent="0.15">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15">
      <c r="A15" s="1248" t="str">
        <f>入力シート!D263</f>
        <v>令和4年9月13日付けで公告のありました下記工事の事後審査に必要な書類を提出します。</v>
      </c>
      <c r="B15" s="1248"/>
      <c r="C15" s="1248"/>
      <c r="D15" s="1248"/>
      <c r="E15" s="1248"/>
      <c r="F15" s="1248"/>
      <c r="G15" s="1248"/>
      <c r="H15" s="1248"/>
      <c r="I15" s="1248"/>
      <c r="J15" s="1248"/>
      <c r="K15" s="1248"/>
      <c r="L15" s="1248"/>
      <c r="M15" s="1248"/>
      <c r="N15" s="1248"/>
      <c r="O15" s="1248"/>
      <c r="P15" s="1248"/>
      <c r="Q15" s="1248"/>
    </row>
    <row r="16" spans="1:18" ht="37.35" customHeight="1" x14ac:dyDescent="0.15">
      <c r="A16" s="1247" t="str">
        <f>"　"&amp;入力シート!D264</f>
        <v>　なお、地方自治法施行令（昭和２２年政令第１６号）第１６７条の４の規定に該当する者でないこと及び添付書類の内容について事実と相違ないことを誓約します。</v>
      </c>
      <c r="B16" s="1247"/>
      <c r="C16" s="1247"/>
      <c r="D16" s="1247"/>
      <c r="E16" s="1247"/>
      <c r="F16" s="1247"/>
      <c r="G16" s="1247"/>
      <c r="H16" s="1247"/>
      <c r="I16" s="1247"/>
      <c r="J16" s="1247"/>
      <c r="K16" s="1247"/>
      <c r="L16" s="1247"/>
      <c r="M16" s="1247"/>
      <c r="N16" s="1247"/>
      <c r="O16" s="1247"/>
      <c r="P16" s="1247"/>
      <c r="Q16" s="1247"/>
    </row>
    <row r="17" spans="1:17" ht="18.600000000000001" customHeight="1" x14ac:dyDescent="0.15"/>
    <row r="18" spans="1:17" ht="18.600000000000001" customHeight="1" x14ac:dyDescent="0.15">
      <c r="A18" s="1241" t="s">
        <v>94</v>
      </c>
      <c r="B18" s="1241"/>
      <c r="C18" s="1241"/>
      <c r="D18" s="1241"/>
      <c r="E18" s="1241"/>
      <c r="F18" s="1241"/>
      <c r="G18" s="1241"/>
      <c r="H18" s="1241"/>
      <c r="I18" s="1241"/>
      <c r="J18" s="1241"/>
      <c r="K18" s="1241"/>
      <c r="L18" s="1241"/>
      <c r="M18" s="1241"/>
      <c r="N18" s="1241"/>
      <c r="O18" s="1241"/>
      <c r="P18" s="1241"/>
      <c r="Q18" s="1241"/>
    </row>
    <row r="19" spans="1:17" ht="18.600000000000001" customHeight="1" x14ac:dyDescent="0.15">
      <c r="A19" s="299" t="s">
        <v>95</v>
      </c>
    </row>
    <row r="20" spans="1:17" ht="18.600000000000001" customHeight="1" x14ac:dyDescent="0.15">
      <c r="A20" s="300">
        <v>1</v>
      </c>
      <c r="B20" s="1244" t="s">
        <v>1</v>
      </c>
      <c r="C20" s="1244"/>
    </row>
    <row r="21" spans="1:17" ht="18.600000000000001" customHeight="1" x14ac:dyDescent="0.15">
      <c r="A21" s="301"/>
      <c r="B21" s="1243">
        <f>入力シート!E8</f>
        <v>2022108206</v>
      </c>
      <c r="C21" s="1243"/>
      <c r="D21" s="1243"/>
      <c r="E21" s="1243"/>
      <c r="F21" s="1243"/>
      <c r="G21" s="1243"/>
      <c r="H21" s="1243"/>
      <c r="I21" s="1243"/>
      <c r="J21" s="1243"/>
      <c r="K21" s="1243"/>
      <c r="L21" s="1243"/>
      <c r="M21" s="1243"/>
      <c r="N21" s="1243"/>
      <c r="O21" s="1243"/>
      <c r="P21" s="1243"/>
    </row>
    <row r="22" spans="1:17" ht="18.600000000000001" customHeight="1" x14ac:dyDescent="0.15">
      <c r="A22" s="301"/>
    </row>
    <row r="23" spans="1:17" ht="18.600000000000001" customHeight="1" x14ac:dyDescent="0.15">
      <c r="A23" s="300">
        <v>2</v>
      </c>
      <c r="B23" s="1244" t="s">
        <v>2</v>
      </c>
      <c r="C23" s="1244"/>
    </row>
    <row r="24" spans="1:17" ht="18.600000000000001" customHeight="1" x14ac:dyDescent="0.15">
      <c r="B24" s="1243" t="str">
        <f>入力シート!E9</f>
        <v>道路改良工事（小川山田地区）その２</v>
      </c>
      <c r="C24" s="1243"/>
      <c r="D24" s="1243"/>
      <c r="E24" s="1243"/>
      <c r="F24" s="1243"/>
      <c r="G24" s="1243"/>
      <c r="H24" s="1243"/>
      <c r="I24" s="1243"/>
      <c r="J24" s="1243"/>
      <c r="K24" s="1243"/>
      <c r="L24" s="1243"/>
      <c r="M24" s="1243"/>
      <c r="N24" s="1243"/>
      <c r="O24" s="1243"/>
      <c r="P24" s="1243"/>
    </row>
    <row r="25" spans="1:17" ht="18.600000000000001" customHeight="1" x14ac:dyDescent="0.15"/>
    <row r="26" spans="1:17" ht="18.600000000000001" customHeight="1" x14ac:dyDescent="0.15">
      <c r="A26" s="299" t="s">
        <v>96</v>
      </c>
      <c r="B26" s="296"/>
      <c r="C26" s="296"/>
      <c r="D26" s="296"/>
      <c r="E26" s="296"/>
      <c r="F26" s="296"/>
    </row>
    <row r="27" spans="1:17" ht="18.600000000000001" customHeight="1" x14ac:dyDescent="0.15">
      <c r="A27" s="300">
        <v>1</v>
      </c>
      <c r="B27" s="296" t="s">
        <v>97</v>
      </c>
      <c r="C27" s="296"/>
      <c r="D27" s="296"/>
      <c r="E27" s="296"/>
      <c r="F27" s="296"/>
    </row>
    <row r="28" spans="1:17" ht="18.600000000000001" customHeight="1" x14ac:dyDescent="0.15">
      <c r="A28" s="296"/>
      <c r="B28" s="302" t="s">
        <v>172</v>
      </c>
      <c r="C28" s="296"/>
      <c r="D28" s="296"/>
      <c r="E28" s="296"/>
      <c r="F28" s="296"/>
    </row>
    <row r="29" spans="1:17" ht="18.600000000000001" customHeight="1" x14ac:dyDescent="0.15">
      <c r="A29" s="296"/>
      <c r="B29" s="302" t="s">
        <v>173</v>
      </c>
      <c r="C29" s="296"/>
      <c r="D29" s="296"/>
      <c r="E29" s="296"/>
      <c r="F29" s="296"/>
    </row>
    <row r="30" spans="1:17" ht="18.600000000000001" customHeight="1" x14ac:dyDescent="0.15"/>
    <row r="31" spans="1:17" ht="18.600000000000001" customHeight="1" x14ac:dyDescent="0.15"/>
    <row r="32" spans="1:17" ht="18.600000000000001" customHeight="1" x14ac:dyDescent="0.15"/>
    <row r="33" spans="1:18" ht="18.600000000000001" customHeight="1" x14ac:dyDescent="0.15"/>
    <row r="34" spans="1:18" ht="18.600000000000001" customHeight="1" x14ac:dyDescent="0.15"/>
    <row r="35" spans="1:18" ht="18.600000000000001" customHeight="1" x14ac:dyDescent="0.15"/>
    <row r="36" spans="1:18" ht="18.600000000000001" customHeight="1" x14ac:dyDescent="0.3">
      <c r="R36" s="315"/>
    </row>
    <row r="37" spans="1:18" ht="18.600000000000001" customHeight="1" x14ac:dyDescent="0.15">
      <c r="A37" s="303" t="s">
        <v>98</v>
      </c>
      <c r="R37" s="379"/>
    </row>
    <row r="38" spans="1:18" ht="18.600000000000001" customHeight="1" x14ac:dyDescent="0.15">
      <c r="C38" s="1241" t="s">
        <v>97</v>
      </c>
      <c r="D38" s="1241"/>
      <c r="E38" s="1241"/>
      <c r="F38" s="1241"/>
      <c r="G38" s="1241"/>
      <c r="H38" s="1241"/>
      <c r="I38" s="1241"/>
      <c r="J38" s="1241"/>
      <c r="K38" s="1241"/>
      <c r="L38" s="1241"/>
      <c r="M38" s="1241"/>
      <c r="N38" s="1241"/>
      <c r="O38" s="1241"/>
      <c r="R38" s="380"/>
    </row>
    <row r="39" spans="1:18" ht="18.600000000000001" customHeight="1" x14ac:dyDescent="0.15">
      <c r="C39" s="387"/>
      <c r="D39" s="387"/>
      <c r="E39" s="387"/>
      <c r="F39" s="387"/>
      <c r="G39" s="387"/>
      <c r="H39" s="387"/>
      <c r="I39" s="387"/>
      <c r="J39" s="387"/>
      <c r="K39" s="387"/>
      <c r="L39" s="387"/>
      <c r="M39" s="387"/>
      <c r="N39" s="387"/>
      <c r="O39" s="387"/>
      <c r="R39" s="380"/>
    </row>
    <row r="40" spans="1:18" s="305" customFormat="1" ht="18.600000000000001" customHeight="1" thickBot="1" x14ac:dyDescent="0.45">
      <c r="A40" s="412">
        <v>1</v>
      </c>
      <c r="B40" s="1140" t="str">
        <f>入力シート!D265</f>
        <v>企業の同規模工事の施工実績</v>
      </c>
      <c r="C40" s="1140"/>
      <c r="D40" s="1140"/>
      <c r="E40" s="1140"/>
      <c r="F40" s="1140"/>
      <c r="G40" s="1140"/>
      <c r="H40" s="1140"/>
      <c r="I40" s="1140"/>
      <c r="J40" s="1140"/>
      <c r="K40" s="1140"/>
      <c r="L40" s="1140"/>
      <c r="M40" s="1140"/>
      <c r="N40" s="1140"/>
      <c r="O40" s="1140"/>
      <c r="P40" s="1140"/>
      <c r="R40" s="380"/>
    </row>
    <row r="41" spans="1:18" s="306" customFormat="1" ht="14.1" customHeight="1" x14ac:dyDescent="0.15">
      <c r="B41" s="1167" t="s">
        <v>99</v>
      </c>
      <c r="C41" s="1170" t="s">
        <v>2</v>
      </c>
      <c r="D41" s="1170"/>
      <c r="E41" s="1170"/>
      <c r="F41" s="1236"/>
      <c r="G41" s="1236"/>
      <c r="H41" s="1236"/>
      <c r="I41" s="1236"/>
      <c r="J41" s="1236"/>
      <c r="K41" s="1236"/>
      <c r="L41" s="1236"/>
      <c r="M41" s="1236"/>
      <c r="N41" s="1236"/>
      <c r="O41" s="1236"/>
      <c r="P41" s="1237"/>
      <c r="R41" s="380"/>
    </row>
    <row r="42" spans="1:18" s="306" customFormat="1" ht="14.1" customHeight="1" x14ac:dyDescent="0.15">
      <c r="B42" s="1168"/>
      <c r="C42" s="1139" t="s">
        <v>100</v>
      </c>
      <c r="D42" s="1139"/>
      <c r="E42" s="1139"/>
      <c r="F42" s="1238"/>
      <c r="G42" s="1238"/>
      <c r="H42" s="1238"/>
      <c r="I42" s="1238"/>
      <c r="J42" s="1238"/>
      <c r="K42" s="1238"/>
      <c r="L42" s="1238"/>
      <c r="M42" s="1238"/>
      <c r="N42" s="1238"/>
      <c r="O42" s="1238"/>
      <c r="P42" s="1239"/>
      <c r="R42" s="380"/>
    </row>
    <row r="43" spans="1:18" s="306" customFormat="1" ht="14.1" customHeight="1" x14ac:dyDescent="0.15">
      <c r="B43" s="1168"/>
      <c r="C43" s="1139" t="s">
        <v>101</v>
      </c>
      <c r="D43" s="1139"/>
      <c r="E43" s="1139"/>
      <c r="F43" s="1238"/>
      <c r="G43" s="1238"/>
      <c r="H43" s="1238"/>
      <c r="I43" s="1238"/>
      <c r="J43" s="1238"/>
      <c r="K43" s="1238"/>
      <c r="L43" s="1238"/>
      <c r="M43" s="1238"/>
      <c r="N43" s="1238"/>
      <c r="O43" s="1238"/>
      <c r="P43" s="1239"/>
      <c r="R43" s="380"/>
    </row>
    <row r="44" spans="1:18" s="306" customFormat="1" ht="14.1" customHeight="1" x14ac:dyDescent="0.15">
      <c r="B44" s="1168"/>
      <c r="C44" s="1139" t="s">
        <v>102</v>
      </c>
      <c r="D44" s="1139"/>
      <c r="E44" s="1139"/>
      <c r="F44" s="1238"/>
      <c r="G44" s="1238"/>
      <c r="H44" s="1238"/>
      <c r="I44" s="1238"/>
      <c r="J44" s="1238"/>
      <c r="K44" s="1238"/>
      <c r="L44" s="1238"/>
      <c r="M44" s="1238"/>
      <c r="N44" s="1238"/>
      <c r="O44" s="1238"/>
      <c r="P44" s="1239"/>
    </row>
    <row r="45" spans="1:18" s="306" customFormat="1" ht="14.1" customHeight="1" x14ac:dyDescent="0.15">
      <c r="B45" s="1168"/>
      <c r="C45" s="1139" t="s">
        <v>4</v>
      </c>
      <c r="D45" s="1139"/>
      <c r="E45" s="1139"/>
      <c r="F45" s="1238"/>
      <c r="G45" s="1238"/>
      <c r="H45" s="1238"/>
      <c r="I45" s="1238"/>
      <c r="J45" s="1238"/>
      <c r="K45" s="1238"/>
      <c r="L45" s="1238"/>
      <c r="M45" s="1238"/>
      <c r="N45" s="1238"/>
      <c r="O45" s="1238"/>
      <c r="P45" s="1239"/>
    </row>
    <row r="46" spans="1:18" s="306" customFormat="1" ht="14.1" customHeight="1" x14ac:dyDescent="0.15">
      <c r="B46" s="1168"/>
      <c r="C46" s="1139" t="s">
        <v>103</v>
      </c>
      <c r="D46" s="1139"/>
      <c r="E46" s="1139"/>
      <c r="F46" s="1232">
        <v>0</v>
      </c>
      <c r="G46" s="1232"/>
      <c r="H46" s="1232"/>
      <c r="I46" s="1232"/>
      <c r="J46" s="1232"/>
      <c r="K46" s="1232"/>
      <c r="L46" s="1232"/>
      <c r="M46" s="1232"/>
      <c r="N46" s="1232"/>
      <c r="O46" s="1232"/>
      <c r="P46" s="1233"/>
    </row>
    <row r="47" spans="1:18" s="306" customFormat="1" ht="14.1" customHeight="1" x14ac:dyDescent="0.15">
      <c r="B47" s="1168"/>
      <c r="C47" s="1139" t="s">
        <v>9</v>
      </c>
      <c r="D47" s="1139"/>
      <c r="E47" s="1139"/>
      <c r="F47" s="1179"/>
      <c r="G47" s="1180"/>
      <c r="H47" s="1180"/>
      <c r="I47" s="1180"/>
      <c r="J47" s="1180"/>
      <c r="K47" s="292" t="s">
        <v>268</v>
      </c>
      <c r="L47" s="1174"/>
      <c r="M47" s="1174"/>
      <c r="N47" s="1174"/>
      <c r="O47" s="1174"/>
      <c r="P47" s="1175"/>
    </row>
    <row r="48" spans="1:18" s="306" customFormat="1" ht="56.65" customHeight="1" thickBot="1" x14ac:dyDescent="0.2">
      <c r="B48" s="1169"/>
      <c r="C48" s="1163" t="s">
        <v>104</v>
      </c>
      <c r="D48" s="1163"/>
      <c r="E48" s="1163"/>
      <c r="F48" s="1234"/>
      <c r="G48" s="1234"/>
      <c r="H48" s="1234"/>
      <c r="I48" s="1234"/>
      <c r="J48" s="1234"/>
      <c r="K48" s="1234"/>
      <c r="L48" s="1234"/>
      <c r="M48" s="1234"/>
      <c r="N48" s="1234"/>
      <c r="O48" s="1234"/>
      <c r="P48" s="1235"/>
    </row>
    <row r="49" spans="2:16" ht="14.1" customHeight="1" x14ac:dyDescent="0.15">
      <c r="B49" s="1167" t="s">
        <v>105</v>
      </c>
      <c r="C49" s="1170" t="s">
        <v>2</v>
      </c>
      <c r="D49" s="1170"/>
      <c r="E49" s="1170"/>
      <c r="F49" s="1236"/>
      <c r="G49" s="1236"/>
      <c r="H49" s="1236"/>
      <c r="I49" s="1236"/>
      <c r="J49" s="1236"/>
      <c r="K49" s="1236"/>
      <c r="L49" s="1236"/>
      <c r="M49" s="1236"/>
      <c r="N49" s="1236"/>
      <c r="O49" s="1236"/>
      <c r="P49" s="1237"/>
    </row>
    <row r="50" spans="2:16" ht="14.1" customHeight="1" x14ac:dyDescent="0.15">
      <c r="B50" s="1168"/>
      <c r="C50" s="1139" t="s">
        <v>100</v>
      </c>
      <c r="D50" s="1139"/>
      <c r="E50" s="1139"/>
      <c r="F50" s="1238"/>
      <c r="G50" s="1238"/>
      <c r="H50" s="1238"/>
      <c r="I50" s="1238"/>
      <c r="J50" s="1238"/>
      <c r="K50" s="1238"/>
      <c r="L50" s="1238"/>
      <c r="M50" s="1238"/>
      <c r="N50" s="1238"/>
      <c r="O50" s="1238"/>
      <c r="P50" s="1239"/>
    </row>
    <row r="51" spans="2:16" ht="14.1" customHeight="1" x14ac:dyDescent="0.15">
      <c r="B51" s="1168"/>
      <c r="C51" s="1139" t="s">
        <v>101</v>
      </c>
      <c r="D51" s="1139"/>
      <c r="E51" s="1139"/>
      <c r="F51" s="1238"/>
      <c r="G51" s="1238"/>
      <c r="H51" s="1238"/>
      <c r="I51" s="1238"/>
      <c r="J51" s="1238"/>
      <c r="K51" s="1238"/>
      <c r="L51" s="1238"/>
      <c r="M51" s="1238"/>
      <c r="N51" s="1238"/>
      <c r="O51" s="1238"/>
      <c r="P51" s="1239"/>
    </row>
    <row r="52" spans="2:16" ht="14.1" customHeight="1" x14ac:dyDescent="0.15">
      <c r="B52" s="1168"/>
      <c r="C52" s="1139" t="s">
        <v>102</v>
      </c>
      <c r="D52" s="1139"/>
      <c r="E52" s="1139"/>
      <c r="F52" s="1238"/>
      <c r="G52" s="1238"/>
      <c r="H52" s="1238"/>
      <c r="I52" s="1238"/>
      <c r="J52" s="1238"/>
      <c r="K52" s="1238"/>
      <c r="L52" s="1238"/>
      <c r="M52" s="1238"/>
      <c r="N52" s="1238"/>
      <c r="O52" s="1238"/>
      <c r="P52" s="1239"/>
    </row>
    <row r="53" spans="2:16" ht="14.1" customHeight="1" x14ac:dyDescent="0.15">
      <c r="B53" s="1168"/>
      <c r="C53" s="1139" t="s">
        <v>4</v>
      </c>
      <c r="D53" s="1139"/>
      <c r="E53" s="1139"/>
      <c r="F53" s="1238"/>
      <c r="G53" s="1238"/>
      <c r="H53" s="1238"/>
      <c r="I53" s="1238"/>
      <c r="J53" s="1238"/>
      <c r="K53" s="1238"/>
      <c r="L53" s="1238"/>
      <c r="M53" s="1238"/>
      <c r="N53" s="1238"/>
      <c r="O53" s="1238"/>
      <c r="P53" s="1239"/>
    </row>
    <row r="54" spans="2:16" ht="14.1" customHeight="1" x14ac:dyDescent="0.15">
      <c r="B54" s="1168"/>
      <c r="C54" s="1139" t="s">
        <v>103</v>
      </c>
      <c r="D54" s="1139"/>
      <c r="E54" s="1139"/>
      <c r="F54" s="1232"/>
      <c r="G54" s="1232"/>
      <c r="H54" s="1232"/>
      <c r="I54" s="1232"/>
      <c r="J54" s="1232"/>
      <c r="K54" s="1232"/>
      <c r="L54" s="1232"/>
      <c r="M54" s="1232"/>
      <c r="N54" s="1232"/>
      <c r="O54" s="1232"/>
      <c r="P54" s="1233"/>
    </row>
    <row r="55" spans="2:16" s="306" customFormat="1" ht="14.1" customHeight="1" x14ac:dyDescent="0.15">
      <c r="B55" s="1168"/>
      <c r="C55" s="1139" t="s">
        <v>9</v>
      </c>
      <c r="D55" s="1139"/>
      <c r="E55" s="1139"/>
      <c r="F55" s="1179"/>
      <c r="G55" s="1180"/>
      <c r="H55" s="1180"/>
      <c r="I55" s="1180"/>
      <c r="J55" s="1180"/>
      <c r="K55" s="292" t="s">
        <v>268</v>
      </c>
      <c r="L55" s="1174"/>
      <c r="M55" s="1174"/>
      <c r="N55" s="1174"/>
      <c r="O55" s="1174"/>
      <c r="P55" s="1175"/>
    </row>
    <row r="56" spans="2:16" ht="56.65" customHeight="1" thickBot="1" x14ac:dyDescent="0.2">
      <c r="B56" s="1169"/>
      <c r="C56" s="1163" t="s">
        <v>104</v>
      </c>
      <c r="D56" s="1163"/>
      <c r="E56" s="1163"/>
      <c r="F56" s="1234"/>
      <c r="G56" s="1234"/>
      <c r="H56" s="1234"/>
      <c r="I56" s="1234"/>
      <c r="J56" s="1234"/>
      <c r="K56" s="1234"/>
      <c r="L56" s="1234"/>
      <c r="M56" s="1234"/>
      <c r="N56" s="1234"/>
      <c r="O56" s="1234"/>
      <c r="P56" s="1235"/>
    </row>
    <row r="57" spans="2:16" ht="14.1" customHeight="1" x14ac:dyDescent="0.15">
      <c r="B57" s="1185" t="s">
        <v>106</v>
      </c>
      <c r="C57" s="1170" t="s">
        <v>2</v>
      </c>
      <c r="D57" s="1170"/>
      <c r="E57" s="1170"/>
      <c r="F57" s="1236"/>
      <c r="G57" s="1236"/>
      <c r="H57" s="1236"/>
      <c r="I57" s="1236"/>
      <c r="J57" s="1236"/>
      <c r="K57" s="1236"/>
      <c r="L57" s="1236"/>
      <c r="M57" s="1236"/>
      <c r="N57" s="1236"/>
      <c r="O57" s="1236"/>
      <c r="P57" s="1237"/>
    </row>
    <row r="58" spans="2:16" ht="14.1" customHeight="1" x14ac:dyDescent="0.15">
      <c r="B58" s="1168"/>
      <c r="C58" s="1139" t="s">
        <v>100</v>
      </c>
      <c r="D58" s="1139"/>
      <c r="E58" s="1139"/>
      <c r="F58" s="1238"/>
      <c r="G58" s="1238"/>
      <c r="H58" s="1238"/>
      <c r="I58" s="1238"/>
      <c r="J58" s="1238"/>
      <c r="K58" s="1238"/>
      <c r="L58" s="1238"/>
      <c r="M58" s="1238"/>
      <c r="N58" s="1238"/>
      <c r="O58" s="1238"/>
      <c r="P58" s="1239"/>
    </row>
    <row r="59" spans="2:16" ht="14.1" customHeight="1" x14ac:dyDescent="0.15">
      <c r="B59" s="1168"/>
      <c r="C59" s="1139" t="s">
        <v>101</v>
      </c>
      <c r="D59" s="1139"/>
      <c r="E59" s="1139"/>
      <c r="F59" s="1238"/>
      <c r="G59" s="1238"/>
      <c r="H59" s="1238"/>
      <c r="I59" s="1238"/>
      <c r="J59" s="1238"/>
      <c r="K59" s="1238"/>
      <c r="L59" s="1238"/>
      <c r="M59" s="1238"/>
      <c r="N59" s="1238"/>
      <c r="O59" s="1238"/>
      <c r="P59" s="1239"/>
    </row>
    <row r="60" spans="2:16" ht="14.1" customHeight="1" x14ac:dyDescent="0.15">
      <c r="B60" s="1168"/>
      <c r="C60" s="1139" t="s">
        <v>102</v>
      </c>
      <c r="D60" s="1139"/>
      <c r="E60" s="1139"/>
      <c r="F60" s="1238"/>
      <c r="G60" s="1238"/>
      <c r="H60" s="1238"/>
      <c r="I60" s="1238"/>
      <c r="J60" s="1238"/>
      <c r="K60" s="1238"/>
      <c r="L60" s="1238"/>
      <c r="M60" s="1238"/>
      <c r="N60" s="1238"/>
      <c r="O60" s="1238"/>
      <c r="P60" s="1239"/>
    </row>
    <row r="61" spans="2:16" ht="14.1" customHeight="1" x14ac:dyDescent="0.15">
      <c r="B61" s="1168"/>
      <c r="C61" s="1139" t="s">
        <v>4</v>
      </c>
      <c r="D61" s="1139"/>
      <c r="E61" s="1139"/>
      <c r="F61" s="1238"/>
      <c r="G61" s="1238"/>
      <c r="H61" s="1238"/>
      <c r="I61" s="1238"/>
      <c r="J61" s="1238"/>
      <c r="K61" s="1238"/>
      <c r="L61" s="1238"/>
      <c r="M61" s="1238"/>
      <c r="N61" s="1238"/>
      <c r="O61" s="1238"/>
      <c r="P61" s="1239"/>
    </row>
    <row r="62" spans="2:16" ht="14.1" customHeight="1" x14ac:dyDescent="0.15">
      <c r="B62" s="1168"/>
      <c r="C62" s="1139" t="s">
        <v>103</v>
      </c>
      <c r="D62" s="1139"/>
      <c r="E62" s="1139"/>
      <c r="F62" s="1232">
        <v>0</v>
      </c>
      <c r="G62" s="1232"/>
      <c r="H62" s="1232"/>
      <c r="I62" s="1232"/>
      <c r="J62" s="1232"/>
      <c r="K62" s="1232"/>
      <c r="L62" s="1232"/>
      <c r="M62" s="1232"/>
      <c r="N62" s="1232"/>
      <c r="O62" s="1232"/>
      <c r="P62" s="1233"/>
    </row>
    <row r="63" spans="2:16" s="306" customFormat="1" ht="14.1" customHeight="1" x14ac:dyDescent="0.15">
      <c r="B63" s="1186"/>
      <c r="C63" s="1139" t="s">
        <v>9</v>
      </c>
      <c r="D63" s="1139"/>
      <c r="E63" s="1139"/>
      <c r="F63" s="1179"/>
      <c r="G63" s="1180"/>
      <c r="H63" s="1180"/>
      <c r="I63" s="1180"/>
      <c r="J63" s="1180"/>
      <c r="K63" s="292" t="s">
        <v>268</v>
      </c>
      <c r="L63" s="1174"/>
      <c r="M63" s="1174"/>
      <c r="N63" s="1174"/>
      <c r="O63" s="1174"/>
      <c r="P63" s="1175"/>
    </row>
    <row r="64" spans="2:16" ht="56.65" customHeight="1" thickBot="1" x14ac:dyDescent="0.2">
      <c r="B64" s="1169"/>
      <c r="C64" s="1163" t="s">
        <v>104</v>
      </c>
      <c r="D64" s="1163"/>
      <c r="E64" s="1163"/>
      <c r="F64" s="1234"/>
      <c r="G64" s="1234"/>
      <c r="H64" s="1234"/>
      <c r="I64" s="1234"/>
      <c r="J64" s="1234"/>
      <c r="K64" s="1234"/>
      <c r="L64" s="1234"/>
      <c r="M64" s="1234"/>
      <c r="N64" s="1234"/>
      <c r="O64" s="1234"/>
      <c r="P64" s="1235"/>
    </row>
    <row r="65" spans="1:27" s="306" customFormat="1" ht="12" x14ac:dyDescent="0.15"/>
    <row r="66" spans="1:27" ht="18.600000000000001" customHeight="1" thickBot="1" x14ac:dyDescent="0.2">
      <c r="A66" s="536">
        <v>2</v>
      </c>
      <c r="B66" s="302" t="str">
        <f>入力シート!D149</f>
        <v>就労環境整備の取組</v>
      </c>
      <c r="C66" s="296"/>
    </row>
    <row r="67" spans="1:27" s="302" customFormat="1" ht="22.15" customHeight="1" thickBot="1" x14ac:dyDescent="0.45">
      <c r="A67" s="387"/>
      <c r="B67" s="1205" t="s">
        <v>180</v>
      </c>
      <c r="C67" s="1206"/>
      <c r="D67" s="1206"/>
      <c r="E67" s="1206"/>
      <c r="F67" s="1206"/>
      <c r="G67" s="1206"/>
      <c r="H67" s="1206"/>
      <c r="I67" s="1145"/>
      <c r="J67" s="1146"/>
      <c r="K67" s="1146"/>
      <c r="L67" s="1146"/>
      <c r="M67" s="1146"/>
      <c r="N67" s="1146"/>
      <c r="O67" s="1146"/>
      <c r="P67" s="1147"/>
      <c r="R67" s="377"/>
    </row>
    <row r="68" spans="1:27" s="302" customFormat="1" ht="22.15" customHeight="1" thickBot="1" x14ac:dyDescent="0.45">
      <c r="A68" s="387"/>
      <c r="B68" s="1205" t="s">
        <v>181</v>
      </c>
      <c r="C68" s="1206"/>
      <c r="D68" s="1206"/>
      <c r="E68" s="1206"/>
      <c r="F68" s="1206"/>
      <c r="G68" s="1206"/>
      <c r="H68" s="1216"/>
      <c r="I68" s="1148"/>
      <c r="J68" s="1149"/>
      <c r="K68" s="1149"/>
      <c r="L68" s="1149"/>
      <c r="M68" s="1149"/>
      <c r="N68" s="1149"/>
      <c r="O68" s="1149"/>
      <c r="P68" s="1150"/>
      <c r="R68" s="377"/>
    </row>
    <row r="69" spans="1:27" s="308" customFormat="1" ht="15" customHeight="1" x14ac:dyDescent="0.4">
      <c r="A69" s="416"/>
      <c r="B69" s="302" t="s">
        <v>343</v>
      </c>
      <c r="R69" s="379"/>
      <c r="AA69" s="370"/>
    </row>
    <row r="70" spans="1:27" s="548" customFormat="1" ht="15" customHeight="1" x14ac:dyDescent="0.4">
      <c r="A70" s="546"/>
      <c r="B70" s="547"/>
      <c r="R70" s="549"/>
      <c r="AA70" s="550"/>
    </row>
    <row r="71" spans="1:27" ht="18.600000000000001" customHeight="1" thickBot="1" x14ac:dyDescent="0.35">
      <c r="A71" s="413">
        <v>3</v>
      </c>
      <c r="B71" s="293" t="str">
        <f>別記!B176</f>
        <v>若年者雇用</v>
      </c>
      <c r="R71" s="315"/>
    </row>
    <row r="72" spans="1:27" s="302" customFormat="1" ht="22.15" customHeight="1" thickBot="1" x14ac:dyDescent="0.45">
      <c r="B72" s="1249" t="s">
        <v>107</v>
      </c>
      <c r="C72" s="1250"/>
      <c r="D72" s="1250"/>
      <c r="E72" s="1250"/>
      <c r="F72" s="1250"/>
      <c r="G72" s="1250"/>
      <c r="H72" s="1250"/>
      <c r="I72" s="1145"/>
      <c r="J72" s="1146"/>
      <c r="K72" s="1146"/>
      <c r="L72" s="1146"/>
      <c r="M72" s="1146"/>
      <c r="N72" s="1146"/>
      <c r="O72" s="1146"/>
      <c r="P72" s="1147"/>
      <c r="R72" s="444"/>
    </row>
    <row r="73" spans="1:27" ht="18.600000000000001" customHeight="1" x14ac:dyDescent="0.15">
      <c r="A73" s="297"/>
      <c r="B73" s="302" t="s">
        <v>284</v>
      </c>
      <c r="R73" s="444"/>
      <c r="AA73" s="370"/>
    </row>
    <row r="74" spans="1:27" s="306" customFormat="1" ht="12" x14ac:dyDescent="0.15">
      <c r="R74" s="549"/>
      <c r="AA74" s="550"/>
    </row>
    <row r="75" spans="1:27" ht="18.600000000000001" customHeight="1" thickBot="1" x14ac:dyDescent="0.2">
      <c r="A75" s="414">
        <v>4</v>
      </c>
      <c r="B75" s="1252" t="str">
        <f>別記!B178</f>
        <v xml:space="preserve">若手技術者の育成 </v>
      </c>
      <c r="C75" s="1252"/>
      <c r="D75" s="1252"/>
      <c r="E75" s="1252"/>
      <c r="F75" s="1252"/>
      <c r="G75" s="1252"/>
      <c r="H75" s="1252"/>
      <c r="I75" s="1252"/>
      <c r="J75" s="1252"/>
      <c r="K75" s="1252"/>
      <c r="L75" s="1252"/>
      <c r="M75" s="1252"/>
      <c r="N75" s="1252"/>
      <c r="O75" s="1252"/>
      <c r="P75" s="1252"/>
      <c r="R75" s="445"/>
      <c r="AA75" s="370"/>
    </row>
    <row r="76" spans="1:27" ht="22.15" customHeight="1" thickBot="1" x14ac:dyDescent="0.2">
      <c r="B76" s="1249" t="s">
        <v>342</v>
      </c>
      <c r="C76" s="1250"/>
      <c r="D76" s="1250"/>
      <c r="E76" s="1250"/>
      <c r="F76" s="1250"/>
      <c r="G76" s="1250"/>
      <c r="H76" s="1251"/>
      <c r="I76" s="1145"/>
      <c r="J76" s="1146"/>
      <c r="K76" s="1146"/>
      <c r="L76" s="1146"/>
      <c r="M76" s="1146"/>
      <c r="N76" s="1146"/>
      <c r="O76" s="1146"/>
      <c r="P76" s="1147"/>
      <c r="R76" s="445"/>
      <c r="AA76" s="370"/>
    </row>
    <row r="77" spans="1:27" ht="18.600000000000001" customHeight="1" x14ac:dyDescent="0.15">
      <c r="B77" s="302" t="str">
        <f>$B$73</f>
        <v>※ 該当するものを選択してください。</v>
      </c>
      <c r="R77" s="445"/>
      <c r="AA77" s="370"/>
    </row>
    <row r="78" spans="1:27" s="298" customFormat="1" x14ac:dyDescent="0.15">
      <c r="A78" s="304">
        <v>5</v>
      </c>
      <c r="B78" s="296" t="s">
        <v>174</v>
      </c>
    </row>
    <row r="79" spans="1:27" s="298" customFormat="1" ht="6" customHeight="1" x14ac:dyDescent="0.15">
      <c r="A79" s="304"/>
      <c r="B79" s="296"/>
    </row>
    <row r="80" spans="1:27" ht="18.600000000000001" customHeight="1" thickBot="1" x14ac:dyDescent="0.2">
      <c r="B80" s="296" t="s">
        <v>111</v>
      </c>
    </row>
    <row r="81" spans="2:16" ht="19.899999999999999" customHeight="1" thickBot="1" x14ac:dyDescent="0.2">
      <c r="B81" s="1181" t="s">
        <v>112</v>
      </c>
      <c r="C81" s="1182"/>
      <c r="D81" s="1182"/>
      <c r="E81" s="1183"/>
      <c r="F81" s="1154"/>
      <c r="G81" s="1155"/>
      <c r="H81" s="1155"/>
      <c r="I81" s="1155"/>
      <c r="J81" s="1155"/>
      <c r="K81" s="1155"/>
      <c r="L81" s="1155"/>
      <c r="M81" s="1155"/>
      <c r="N81" s="1155"/>
      <c r="O81" s="1155"/>
      <c r="P81" s="1156"/>
    </row>
    <row r="82" spans="2:16" ht="18.600000000000001" customHeight="1" thickBot="1" x14ac:dyDescent="0.2">
      <c r="B82" s="1142" t="str">
        <f>"（１）施工実績　※１"</f>
        <v>（１）施工実績　※１</v>
      </c>
      <c r="C82" s="1143"/>
      <c r="D82" s="1143"/>
      <c r="E82" s="1143"/>
      <c r="F82" s="1143"/>
      <c r="G82" s="1143"/>
      <c r="H82" s="1143"/>
      <c r="I82" s="1143"/>
      <c r="J82" s="1143"/>
      <c r="K82" s="1143"/>
      <c r="L82" s="1143"/>
      <c r="M82" s="1143"/>
      <c r="N82" s="1143"/>
      <c r="O82" s="1143"/>
      <c r="P82" s="1144"/>
    </row>
    <row r="83" spans="2:16" ht="14.1" customHeight="1" thickTop="1" x14ac:dyDescent="0.15">
      <c r="B83" s="1253" t="s">
        <v>99</v>
      </c>
      <c r="C83" s="1198" t="s">
        <v>2</v>
      </c>
      <c r="D83" s="1198"/>
      <c r="E83" s="1198"/>
      <c r="F83" s="1199"/>
      <c r="G83" s="1200"/>
      <c r="H83" s="1200"/>
      <c r="I83" s="1200"/>
      <c r="J83" s="1200"/>
      <c r="K83" s="1200"/>
      <c r="L83" s="1200"/>
      <c r="M83" s="1200"/>
      <c r="N83" s="1200"/>
      <c r="O83" s="1200"/>
      <c r="P83" s="1201"/>
    </row>
    <row r="84" spans="2:16" ht="14.1" customHeight="1" x14ac:dyDescent="0.15">
      <c r="B84" s="1168"/>
      <c r="C84" s="1139" t="s">
        <v>100</v>
      </c>
      <c r="D84" s="1139"/>
      <c r="E84" s="1139"/>
      <c r="F84" s="1171"/>
      <c r="G84" s="1172"/>
      <c r="H84" s="1172"/>
      <c r="I84" s="1172"/>
      <c r="J84" s="1172"/>
      <c r="K84" s="1172"/>
      <c r="L84" s="1172"/>
      <c r="M84" s="1172"/>
      <c r="N84" s="1172"/>
      <c r="O84" s="1172"/>
      <c r="P84" s="1173"/>
    </row>
    <row r="85" spans="2:16" ht="14.1" customHeight="1" x14ac:dyDescent="0.15">
      <c r="B85" s="1168"/>
      <c r="C85" s="1139" t="s">
        <v>101</v>
      </c>
      <c r="D85" s="1139"/>
      <c r="E85" s="1139"/>
      <c r="F85" s="1171"/>
      <c r="G85" s="1172"/>
      <c r="H85" s="1172"/>
      <c r="I85" s="1172"/>
      <c r="J85" s="1172"/>
      <c r="K85" s="1172"/>
      <c r="L85" s="1172"/>
      <c r="M85" s="1172"/>
      <c r="N85" s="1172"/>
      <c r="O85" s="1172"/>
      <c r="P85" s="1173"/>
    </row>
    <row r="86" spans="2:16" ht="14.1" customHeight="1" x14ac:dyDescent="0.15">
      <c r="B86" s="1168"/>
      <c r="C86" s="1139" t="s">
        <v>102</v>
      </c>
      <c r="D86" s="1139"/>
      <c r="E86" s="1139"/>
      <c r="F86" s="1171"/>
      <c r="G86" s="1172"/>
      <c r="H86" s="1172"/>
      <c r="I86" s="1172"/>
      <c r="J86" s="1172"/>
      <c r="K86" s="1172"/>
      <c r="L86" s="1172"/>
      <c r="M86" s="1172"/>
      <c r="N86" s="1172"/>
      <c r="O86" s="1172"/>
      <c r="P86" s="1173"/>
    </row>
    <row r="87" spans="2:16" ht="14.1" customHeight="1" x14ac:dyDescent="0.15">
      <c r="B87" s="1168"/>
      <c r="C87" s="1139" t="s">
        <v>4</v>
      </c>
      <c r="D87" s="1139"/>
      <c r="E87" s="1139"/>
      <c r="F87" s="1171"/>
      <c r="G87" s="1172"/>
      <c r="H87" s="1172"/>
      <c r="I87" s="1172"/>
      <c r="J87" s="1172"/>
      <c r="K87" s="1172"/>
      <c r="L87" s="1172"/>
      <c r="M87" s="1172"/>
      <c r="N87" s="1172"/>
      <c r="O87" s="1172"/>
      <c r="P87" s="1173"/>
    </row>
    <row r="88" spans="2:16" ht="14.1" customHeight="1" x14ac:dyDescent="0.15">
      <c r="B88" s="1168"/>
      <c r="C88" s="1139" t="s">
        <v>103</v>
      </c>
      <c r="D88" s="1139"/>
      <c r="E88" s="1139"/>
      <c r="F88" s="1151"/>
      <c r="G88" s="1152"/>
      <c r="H88" s="1152"/>
      <c r="I88" s="1152"/>
      <c r="J88" s="1152"/>
      <c r="K88" s="1152"/>
      <c r="L88" s="1152"/>
      <c r="M88" s="1152"/>
      <c r="N88" s="1152"/>
      <c r="O88" s="1152"/>
      <c r="P88" s="1153"/>
    </row>
    <row r="89" spans="2:16" s="306" customFormat="1" ht="14.1" customHeight="1" x14ac:dyDescent="0.15">
      <c r="B89" s="1168"/>
      <c r="C89" s="1139" t="s">
        <v>9</v>
      </c>
      <c r="D89" s="1139"/>
      <c r="E89" s="1139"/>
      <c r="F89" s="1179"/>
      <c r="G89" s="1180"/>
      <c r="H89" s="1180"/>
      <c r="I89" s="1180"/>
      <c r="J89" s="1180"/>
      <c r="K89" s="292" t="s">
        <v>268</v>
      </c>
      <c r="L89" s="1174"/>
      <c r="M89" s="1174"/>
      <c r="N89" s="1174"/>
      <c r="O89" s="1174"/>
      <c r="P89" s="1175"/>
    </row>
    <row r="90" spans="2:16" ht="70.900000000000006" customHeight="1" thickBot="1" x14ac:dyDescent="0.2">
      <c r="B90" s="1186"/>
      <c r="C90" s="1163" t="s">
        <v>104</v>
      </c>
      <c r="D90" s="1163"/>
      <c r="E90" s="1163"/>
      <c r="F90" s="1164"/>
      <c r="G90" s="1165"/>
      <c r="H90" s="1165"/>
      <c r="I90" s="1165"/>
      <c r="J90" s="1165"/>
      <c r="K90" s="1165"/>
      <c r="L90" s="1165"/>
      <c r="M90" s="1165"/>
      <c r="N90" s="1165"/>
      <c r="O90" s="1165"/>
      <c r="P90" s="1166"/>
    </row>
    <row r="91" spans="2:16" ht="14.1" customHeight="1" x14ac:dyDescent="0.15">
      <c r="B91" s="1167" t="s">
        <v>105</v>
      </c>
      <c r="C91" s="1170" t="s">
        <v>2</v>
      </c>
      <c r="D91" s="1170"/>
      <c r="E91" s="1170"/>
      <c r="F91" s="1176"/>
      <c r="G91" s="1177"/>
      <c r="H91" s="1177"/>
      <c r="I91" s="1177"/>
      <c r="J91" s="1177"/>
      <c r="K91" s="1177"/>
      <c r="L91" s="1177"/>
      <c r="M91" s="1177"/>
      <c r="N91" s="1177"/>
      <c r="O91" s="1177"/>
      <c r="P91" s="1178"/>
    </row>
    <row r="92" spans="2:16" ht="14.1" customHeight="1" x14ac:dyDescent="0.15">
      <c r="B92" s="1168"/>
      <c r="C92" s="1139" t="s">
        <v>100</v>
      </c>
      <c r="D92" s="1139"/>
      <c r="E92" s="1139"/>
      <c r="F92" s="1171"/>
      <c r="G92" s="1172"/>
      <c r="H92" s="1172"/>
      <c r="I92" s="1172"/>
      <c r="J92" s="1172"/>
      <c r="K92" s="1172"/>
      <c r="L92" s="1172"/>
      <c r="M92" s="1172"/>
      <c r="N92" s="1172"/>
      <c r="O92" s="1172"/>
      <c r="P92" s="1173"/>
    </row>
    <row r="93" spans="2:16" ht="14.1" customHeight="1" x14ac:dyDescent="0.15">
      <c r="B93" s="1168"/>
      <c r="C93" s="1139" t="s">
        <v>101</v>
      </c>
      <c r="D93" s="1139"/>
      <c r="E93" s="1139"/>
      <c r="F93" s="1171"/>
      <c r="G93" s="1172"/>
      <c r="H93" s="1172"/>
      <c r="I93" s="1172"/>
      <c r="J93" s="1172"/>
      <c r="K93" s="1172"/>
      <c r="L93" s="1172"/>
      <c r="M93" s="1172"/>
      <c r="N93" s="1172"/>
      <c r="O93" s="1172"/>
      <c r="P93" s="1173"/>
    </row>
    <row r="94" spans="2:16" ht="14.1" customHeight="1" x14ac:dyDescent="0.15">
      <c r="B94" s="1168"/>
      <c r="C94" s="1139" t="s">
        <v>102</v>
      </c>
      <c r="D94" s="1139"/>
      <c r="E94" s="1139"/>
      <c r="F94" s="1171"/>
      <c r="G94" s="1172"/>
      <c r="H94" s="1172"/>
      <c r="I94" s="1172"/>
      <c r="J94" s="1172"/>
      <c r="K94" s="1172"/>
      <c r="L94" s="1172"/>
      <c r="M94" s="1172"/>
      <c r="N94" s="1172"/>
      <c r="O94" s="1172"/>
      <c r="P94" s="1173"/>
    </row>
    <row r="95" spans="2:16" ht="14.1" customHeight="1" x14ac:dyDescent="0.15">
      <c r="B95" s="1168"/>
      <c r="C95" s="1139" t="s">
        <v>4</v>
      </c>
      <c r="D95" s="1139"/>
      <c r="E95" s="1139"/>
      <c r="F95" s="1171"/>
      <c r="G95" s="1172"/>
      <c r="H95" s="1172"/>
      <c r="I95" s="1172"/>
      <c r="J95" s="1172"/>
      <c r="K95" s="1172"/>
      <c r="L95" s="1172"/>
      <c r="M95" s="1172"/>
      <c r="N95" s="1172"/>
      <c r="O95" s="1172"/>
      <c r="P95" s="1173"/>
    </row>
    <row r="96" spans="2:16" ht="14.1" customHeight="1" x14ac:dyDescent="0.15">
      <c r="B96" s="1168"/>
      <c r="C96" s="1139" t="s">
        <v>103</v>
      </c>
      <c r="D96" s="1139"/>
      <c r="E96" s="1139"/>
      <c r="F96" s="1151">
        <v>0</v>
      </c>
      <c r="G96" s="1152"/>
      <c r="H96" s="1152"/>
      <c r="I96" s="1152"/>
      <c r="J96" s="1152"/>
      <c r="K96" s="1152"/>
      <c r="L96" s="1152"/>
      <c r="M96" s="1152"/>
      <c r="N96" s="1152"/>
      <c r="O96" s="1152"/>
      <c r="P96" s="1153"/>
    </row>
    <row r="97" spans="2:16" s="306" customFormat="1" ht="14.1" customHeight="1" x14ac:dyDescent="0.15">
      <c r="B97" s="1168"/>
      <c r="C97" s="1139" t="s">
        <v>9</v>
      </c>
      <c r="D97" s="1139"/>
      <c r="E97" s="1139"/>
      <c r="F97" s="1179"/>
      <c r="G97" s="1180"/>
      <c r="H97" s="1180"/>
      <c r="I97" s="1180"/>
      <c r="J97" s="1180"/>
      <c r="K97" s="292" t="s">
        <v>268</v>
      </c>
      <c r="L97" s="1174"/>
      <c r="M97" s="1174"/>
      <c r="N97" s="1174"/>
      <c r="O97" s="1174"/>
      <c r="P97" s="1175"/>
    </row>
    <row r="98" spans="2:16" ht="70.900000000000006" customHeight="1" thickBot="1" x14ac:dyDescent="0.2">
      <c r="B98" s="1169"/>
      <c r="C98" s="1163" t="s">
        <v>104</v>
      </c>
      <c r="D98" s="1163"/>
      <c r="E98" s="1163"/>
      <c r="F98" s="1164"/>
      <c r="G98" s="1165"/>
      <c r="H98" s="1165"/>
      <c r="I98" s="1165"/>
      <c r="J98" s="1165"/>
      <c r="K98" s="1165"/>
      <c r="L98" s="1165"/>
      <c r="M98" s="1165"/>
      <c r="N98" s="1165"/>
      <c r="O98" s="1165"/>
      <c r="P98" s="1166"/>
    </row>
    <row r="99" spans="2:16" ht="14.1" customHeight="1" x14ac:dyDescent="0.15">
      <c r="B99" s="1185" t="s">
        <v>106</v>
      </c>
      <c r="C99" s="1170" t="s">
        <v>2</v>
      </c>
      <c r="D99" s="1170"/>
      <c r="E99" s="1170"/>
      <c r="F99" s="1176"/>
      <c r="G99" s="1177"/>
      <c r="H99" s="1177"/>
      <c r="I99" s="1177"/>
      <c r="J99" s="1177"/>
      <c r="K99" s="1177"/>
      <c r="L99" s="1177"/>
      <c r="M99" s="1177"/>
      <c r="N99" s="1177"/>
      <c r="O99" s="1177"/>
      <c r="P99" s="1178"/>
    </row>
    <row r="100" spans="2:16" ht="14.1" customHeight="1" x14ac:dyDescent="0.15">
      <c r="B100" s="1168"/>
      <c r="C100" s="1139" t="s">
        <v>100</v>
      </c>
      <c r="D100" s="1139"/>
      <c r="E100" s="1139"/>
      <c r="F100" s="1171"/>
      <c r="G100" s="1172"/>
      <c r="H100" s="1172"/>
      <c r="I100" s="1172"/>
      <c r="J100" s="1172"/>
      <c r="K100" s="1172"/>
      <c r="L100" s="1172"/>
      <c r="M100" s="1172"/>
      <c r="N100" s="1172"/>
      <c r="O100" s="1172"/>
      <c r="P100" s="1173"/>
    </row>
    <row r="101" spans="2:16" ht="14.1" customHeight="1" x14ac:dyDescent="0.15">
      <c r="B101" s="1168"/>
      <c r="C101" s="1139" t="s">
        <v>101</v>
      </c>
      <c r="D101" s="1139"/>
      <c r="E101" s="1139"/>
      <c r="F101" s="1171"/>
      <c r="G101" s="1172"/>
      <c r="H101" s="1172"/>
      <c r="I101" s="1172"/>
      <c r="J101" s="1172"/>
      <c r="K101" s="1172"/>
      <c r="L101" s="1172"/>
      <c r="M101" s="1172"/>
      <c r="N101" s="1172"/>
      <c r="O101" s="1172"/>
      <c r="P101" s="1173"/>
    </row>
    <row r="102" spans="2:16" ht="14.1" customHeight="1" x14ac:dyDescent="0.15">
      <c r="B102" s="1168"/>
      <c r="C102" s="1139" t="s">
        <v>102</v>
      </c>
      <c r="D102" s="1139"/>
      <c r="E102" s="1139"/>
      <c r="F102" s="1171"/>
      <c r="G102" s="1172"/>
      <c r="H102" s="1172"/>
      <c r="I102" s="1172"/>
      <c r="J102" s="1172"/>
      <c r="K102" s="1172"/>
      <c r="L102" s="1172"/>
      <c r="M102" s="1172"/>
      <c r="N102" s="1172"/>
      <c r="O102" s="1172"/>
      <c r="P102" s="1173"/>
    </row>
    <row r="103" spans="2:16" ht="14.1" customHeight="1" x14ac:dyDescent="0.15">
      <c r="B103" s="1168"/>
      <c r="C103" s="1139" t="s">
        <v>4</v>
      </c>
      <c r="D103" s="1139"/>
      <c r="E103" s="1139"/>
      <c r="F103" s="1171"/>
      <c r="G103" s="1172"/>
      <c r="H103" s="1172"/>
      <c r="I103" s="1172"/>
      <c r="J103" s="1172"/>
      <c r="K103" s="1172"/>
      <c r="L103" s="1172"/>
      <c r="M103" s="1172"/>
      <c r="N103" s="1172"/>
      <c r="O103" s="1172"/>
      <c r="P103" s="1173"/>
    </row>
    <row r="104" spans="2:16" ht="14.1" customHeight="1" x14ac:dyDescent="0.15">
      <c r="B104" s="1168"/>
      <c r="C104" s="1139" t="s">
        <v>103</v>
      </c>
      <c r="D104" s="1139"/>
      <c r="E104" s="1139"/>
      <c r="F104" s="1151">
        <v>0</v>
      </c>
      <c r="G104" s="1152"/>
      <c r="H104" s="1152"/>
      <c r="I104" s="1152"/>
      <c r="J104" s="1152"/>
      <c r="K104" s="1152"/>
      <c r="L104" s="1152"/>
      <c r="M104" s="1152"/>
      <c r="N104" s="1152"/>
      <c r="O104" s="1152"/>
      <c r="P104" s="1153"/>
    </row>
    <row r="105" spans="2:16" s="306" customFormat="1" ht="14.1" customHeight="1" x14ac:dyDescent="0.15">
      <c r="B105" s="1168"/>
      <c r="C105" s="1139" t="s">
        <v>9</v>
      </c>
      <c r="D105" s="1139"/>
      <c r="E105" s="1139"/>
      <c r="F105" s="1179"/>
      <c r="G105" s="1180"/>
      <c r="H105" s="1180"/>
      <c r="I105" s="1180"/>
      <c r="J105" s="1180"/>
      <c r="K105" s="292" t="s">
        <v>268</v>
      </c>
      <c r="L105" s="1174"/>
      <c r="M105" s="1174"/>
      <c r="N105" s="1174"/>
      <c r="O105" s="1174"/>
      <c r="P105" s="1175"/>
    </row>
    <row r="106" spans="2:16" ht="70.900000000000006" customHeight="1" thickBot="1" x14ac:dyDescent="0.2">
      <c r="B106" s="1169"/>
      <c r="C106" s="1163" t="s">
        <v>104</v>
      </c>
      <c r="D106" s="1163"/>
      <c r="E106" s="1163"/>
      <c r="F106" s="1164"/>
      <c r="G106" s="1165"/>
      <c r="H106" s="1165"/>
      <c r="I106" s="1165"/>
      <c r="J106" s="1165"/>
      <c r="K106" s="1165"/>
      <c r="L106" s="1165"/>
      <c r="M106" s="1165"/>
      <c r="N106" s="1165"/>
      <c r="O106" s="1165"/>
      <c r="P106" s="1166"/>
    </row>
    <row r="107" spans="2:16" ht="18.600000000000001" customHeight="1" thickBot="1" x14ac:dyDescent="0.2">
      <c r="B107" s="1142" t="str">
        <f>"（２）保有する同工種工事に関する資格　※2"</f>
        <v>（２）保有する同工種工事に関する資格　※2</v>
      </c>
      <c r="C107" s="1143"/>
      <c r="D107" s="1143"/>
      <c r="E107" s="1143"/>
      <c r="F107" s="1143"/>
      <c r="G107" s="1143"/>
      <c r="H107" s="1143"/>
      <c r="I107" s="1143"/>
      <c r="J107" s="1143"/>
      <c r="K107" s="1143"/>
      <c r="L107" s="1143"/>
      <c r="M107" s="1143"/>
      <c r="N107" s="1143"/>
      <c r="O107" s="1143"/>
      <c r="P107" s="1144"/>
    </row>
    <row r="108" spans="2:16" ht="22.15" customHeight="1" thickTop="1" thickBot="1" x14ac:dyDescent="0.2">
      <c r="B108" s="1157" t="s">
        <v>178</v>
      </c>
      <c r="C108" s="1158"/>
      <c r="D108" s="1158"/>
      <c r="E108" s="1159"/>
      <c r="F108" s="1229"/>
      <c r="G108" s="1230"/>
      <c r="H108" s="1230"/>
      <c r="I108" s="1230"/>
      <c r="J108" s="1230"/>
      <c r="K108" s="1230"/>
      <c r="L108" s="1230"/>
      <c r="M108" s="1230"/>
      <c r="N108" s="1230"/>
      <c r="O108" s="1230"/>
      <c r="P108" s="1231"/>
    </row>
    <row r="109" spans="2:16" ht="18.600000000000001" customHeight="1" thickBot="1" x14ac:dyDescent="0.2">
      <c r="B109" s="1187" t="str">
        <f>"（３）ＣＰＤに取り組み、各団体の推奨単位に対する過去２年間の取得割合　※3"</f>
        <v>（３）ＣＰＤに取り組み、各団体の推奨単位に対する過去２年間の取得割合　※3</v>
      </c>
      <c r="C109" s="1188"/>
      <c r="D109" s="1188"/>
      <c r="E109" s="1188"/>
      <c r="F109" s="1188"/>
      <c r="G109" s="1188"/>
      <c r="H109" s="1188"/>
      <c r="I109" s="1188"/>
      <c r="J109" s="1188"/>
      <c r="K109" s="1188"/>
      <c r="L109" s="1188"/>
      <c r="M109" s="1188"/>
      <c r="N109" s="1188"/>
      <c r="O109" s="1188"/>
      <c r="P109" s="1189"/>
    </row>
    <row r="110" spans="2:16" ht="22.15" customHeight="1" thickTop="1" thickBot="1" x14ac:dyDescent="0.2">
      <c r="B110" s="1190" t="s">
        <v>519</v>
      </c>
      <c r="C110" s="1191"/>
      <c r="D110" s="1191"/>
      <c r="E110" s="1192"/>
      <c r="F110" s="1193"/>
      <c r="G110" s="1194"/>
      <c r="H110" s="1194"/>
      <c r="I110" s="1194"/>
      <c r="J110" s="1194"/>
      <c r="K110" s="1194"/>
      <c r="L110" s="1194"/>
      <c r="M110" s="1194"/>
      <c r="N110" s="1194"/>
      <c r="O110" s="1194"/>
      <c r="P110" s="1195"/>
    </row>
    <row r="111" spans="2:16" ht="9" customHeight="1" x14ac:dyDescent="0.15"/>
    <row r="112" spans="2:16" ht="18.600000000000001" customHeight="1" x14ac:dyDescent="0.15">
      <c r="B112" s="296" t="s">
        <v>177</v>
      </c>
      <c r="C112" s="296"/>
    </row>
    <row r="113" spans="1:18" s="308" customFormat="1" ht="45" customHeight="1" x14ac:dyDescent="0.4">
      <c r="B113" s="309" t="s">
        <v>176</v>
      </c>
      <c r="C113" s="1140" t="str">
        <f>入力シート!D267</f>
        <v>国、地方公共団体又は特殊法人等の発注工事における過去10年間（平成24年度から令和3年度まで）の同規模工事における主任（監理）技術者としての施工実績を記入してください。</v>
      </c>
      <c r="D113" s="1140"/>
      <c r="E113" s="1140"/>
      <c r="F113" s="1140"/>
      <c r="G113" s="1140"/>
      <c r="H113" s="1140"/>
      <c r="I113" s="1140"/>
      <c r="J113" s="1140"/>
      <c r="K113" s="1140"/>
      <c r="L113" s="1140"/>
      <c r="M113" s="1140"/>
      <c r="N113" s="1140"/>
      <c r="O113" s="1140"/>
      <c r="P113" s="1140"/>
    </row>
    <row r="114" spans="1:18" ht="15" customHeight="1" x14ac:dyDescent="0.3">
      <c r="B114" s="309" t="s">
        <v>179</v>
      </c>
      <c r="C114" s="1140" t="s">
        <v>291</v>
      </c>
      <c r="D114" s="1140"/>
      <c r="E114" s="1140"/>
      <c r="F114" s="1140"/>
      <c r="G114" s="1140"/>
      <c r="H114" s="1140"/>
      <c r="I114" s="1140"/>
      <c r="J114" s="1140"/>
      <c r="K114" s="1140"/>
      <c r="L114" s="1140"/>
      <c r="M114" s="1140"/>
      <c r="N114" s="1140"/>
      <c r="O114" s="1140"/>
      <c r="P114" s="1140"/>
      <c r="R114" s="314"/>
    </row>
    <row r="115" spans="1:18" ht="15" customHeight="1" x14ac:dyDescent="0.3">
      <c r="B115" s="599" t="s">
        <v>521</v>
      </c>
      <c r="C115" s="1196" t="s">
        <v>522</v>
      </c>
      <c r="D115" s="1197"/>
      <c r="E115" s="1197"/>
      <c r="F115" s="1197"/>
      <c r="G115" s="1197"/>
      <c r="H115" s="1197"/>
      <c r="I115" s="1197"/>
      <c r="J115" s="1197"/>
      <c r="K115" s="1197"/>
      <c r="L115" s="1197"/>
      <c r="M115" s="1197"/>
      <c r="N115" s="1197"/>
      <c r="O115" s="1197"/>
      <c r="P115" s="1197"/>
      <c r="R115" s="314"/>
    </row>
    <row r="116" spans="1:18" s="298" customFormat="1" ht="14.45" customHeight="1" x14ac:dyDescent="0.15">
      <c r="A116" s="304"/>
      <c r="B116" s="296"/>
      <c r="R116" s="378"/>
    </row>
    <row r="117" spans="1:18" s="298" customFormat="1" ht="6" customHeight="1" x14ac:dyDescent="0.15">
      <c r="A117" s="304"/>
      <c r="B117" s="296"/>
      <c r="R117" s="378"/>
    </row>
    <row r="118" spans="1:18" ht="18.600000000000001" customHeight="1" thickBot="1" x14ac:dyDescent="0.2">
      <c r="B118" s="296" t="s">
        <v>113</v>
      </c>
      <c r="R118" s="378"/>
    </row>
    <row r="119" spans="1:18" ht="19.899999999999999" customHeight="1" thickBot="1" x14ac:dyDescent="0.2">
      <c r="B119" s="1181" t="s">
        <v>112</v>
      </c>
      <c r="C119" s="1182"/>
      <c r="D119" s="1182"/>
      <c r="E119" s="1183"/>
      <c r="F119" s="1154"/>
      <c r="G119" s="1155"/>
      <c r="H119" s="1155"/>
      <c r="I119" s="1155"/>
      <c r="J119" s="1155"/>
      <c r="K119" s="1155"/>
      <c r="L119" s="1155"/>
      <c r="M119" s="1155"/>
      <c r="N119" s="1155"/>
      <c r="O119" s="1155"/>
      <c r="P119" s="1156"/>
      <c r="R119" s="378"/>
    </row>
    <row r="120" spans="1:18" ht="18.600000000000001" customHeight="1" thickBot="1" x14ac:dyDescent="0.2">
      <c r="B120" s="1142" t="str">
        <f>$B$82</f>
        <v>（１）施工実績　※１</v>
      </c>
      <c r="C120" s="1143"/>
      <c r="D120" s="1143"/>
      <c r="E120" s="1143"/>
      <c r="F120" s="1143"/>
      <c r="G120" s="1143"/>
      <c r="H120" s="1143"/>
      <c r="I120" s="1143"/>
      <c r="J120" s="1143"/>
      <c r="K120" s="1143"/>
      <c r="L120" s="1143"/>
      <c r="M120" s="1143"/>
      <c r="N120" s="1143"/>
      <c r="O120" s="1143"/>
      <c r="P120" s="1144"/>
      <c r="R120" s="378"/>
    </row>
    <row r="121" spans="1:18" ht="14.1" customHeight="1" thickTop="1" x14ac:dyDescent="0.15">
      <c r="B121" s="1168" t="s">
        <v>99</v>
      </c>
      <c r="C121" s="1198" t="s">
        <v>2</v>
      </c>
      <c r="D121" s="1198"/>
      <c r="E121" s="1198"/>
      <c r="F121" s="1199"/>
      <c r="G121" s="1200"/>
      <c r="H121" s="1200"/>
      <c r="I121" s="1200"/>
      <c r="J121" s="1200"/>
      <c r="K121" s="1200"/>
      <c r="L121" s="1200"/>
      <c r="M121" s="1200"/>
      <c r="N121" s="1200"/>
      <c r="O121" s="1200"/>
      <c r="P121" s="1201"/>
      <c r="R121" s="378"/>
    </row>
    <row r="122" spans="1:18" ht="14.1" customHeight="1" x14ac:dyDescent="0.15">
      <c r="B122" s="1168"/>
      <c r="C122" s="1139" t="s">
        <v>100</v>
      </c>
      <c r="D122" s="1139"/>
      <c r="E122" s="1139"/>
      <c r="F122" s="1171"/>
      <c r="G122" s="1172"/>
      <c r="H122" s="1172"/>
      <c r="I122" s="1172"/>
      <c r="J122" s="1172"/>
      <c r="K122" s="1172"/>
      <c r="L122" s="1172"/>
      <c r="M122" s="1172"/>
      <c r="N122" s="1172"/>
      <c r="O122" s="1172"/>
      <c r="P122" s="1173"/>
      <c r="R122" s="378"/>
    </row>
    <row r="123" spans="1:18" ht="14.1" customHeight="1" x14ac:dyDescent="0.15">
      <c r="B123" s="1168"/>
      <c r="C123" s="1139" t="s">
        <v>101</v>
      </c>
      <c r="D123" s="1139"/>
      <c r="E123" s="1139"/>
      <c r="F123" s="1171"/>
      <c r="G123" s="1172"/>
      <c r="H123" s="1172"/>
      <c r="I123" s="1172"/>
      <c r="J123" s="1172"/>
      <c r="K123" s="1172"/>
      <c r="L123" s="1172"/>
      <c r="M123" s="1172"/>
      <c r="N123" s="1172"/>
      <c r="O123" s="1172"/>
      <c r="P123" s="1173"/>
      <c r="R123" s="378"/>
    </row>
    <row r="124" spans="1:18" ht="14.1" customHeight="1" x14ac:dyDescent="0.15">
      <c r="B124" s="1168"/>
      <c r="C124" s="1139" t="s">
        <v>102</v>
      </c>
      <c r="D124" s="1139"/>
      <c r="E124" s="1139"/>
      <c r="F124" s="1171"/>
      <c r="G124" s="1172"/>
      <c r="H124" s="1172"/>
      <c r="I124" s="1172"/>
      <c r="J124" s="1172"/>
      <c r="K124" s="1172"/>
      <c r="L124" s="1172"/>
      <c r="M124" s="1172"/>
      <c r="N124" s="1172"/>
      <c r="O124" s="1172"/>
      <c r="P124" s="1173"/>
      <c r="R124" s="378"/>
    </row>
    <row r="125" spans="1:18" ht="14.1" customHeight="1" x14ac:dyDescent="0.15">
      <c r="B125" s="1168"/>
      <c r="C125" s="1139" t="s">
        <v>4</v>
      </c>
      <c r="D125" s="1139"/>
      <c r="E125" s="1139"/>
      <c r="F125" s="1171"/>
      <c r="G125" s="1172"/>
      <c r="H125" s="1172"/>
      <c r="I125" s="1172"/>
      <c r="J125" s="1172"/>
      <c r="K125" s="1172"/>
      <c r="L125" s="1172"/>
      <c r="M125" s="1172"/>
      <c r="N125" s="1172"/>
      <c r="O125" s="1172"/>
      <c r="P125" s="1173"/>
    </row>
    <row r="126" spans="1:18" ht="14.1" customHeight="1" x14ac:dyDescent="0.15">
      <c r="B126" s="1168"/>
      <c r="C126" s="1139" t="s">
        <v>103</v>
      </c>
      <c r="D126" s="1139"/>
      <c r="E126" s="1139"/>
      <c r="F126" s="1151">
        <v>0</v>
      </c>
      <c r="G126" s="1152"/>
      <c r="H126" s="1152"/>
      <c r="I126" s="1152"/>
      <c r="J126" s="1152"/>
      <c r="K126" s="1152"/>
      <c r="L126" s="1152"/>
      <c r="M126" s="1152"/>
      <c r="N126" s="1152"/>
      <c r="O126" s="1152"/>
      <c r="P126" s="1153"/>
    </row>
    <row r="127" spans="1:18" s="306" customFormat="1" ht="14.1" customHeight="1" x14ac:dyDescent="0.15">
      <c r="B127" s="1168"/>
      <c r="C127" s="1139" t="s">
        <v>9</v>
      </c>
      <c r="D127" s="1139"/>
      <c r="E127" s="1139"/>
      <c r="F127" s="1179"/>
      <c r="G127" s="1180"/>
      <c r="H127" s="1180"/>
      <c r="I127" s="1180"/>
      <c r="J127" s="1180"/>
      <c r="K127" s="292" t="s">
        <v>274</v>
      </c>
      <c r="L127" s="1174"/>
      <c r="M127" s="1174"/>
      <c r="N127" s="1174"/>
      <c r="O127" s="1174"/>
      <c r="P127" s="1175"/>
    </row>
    <row r="128" spans="1:18" ht="70.900000000000006" customHeight="1" thickBot="1" x14ac:dyDescent="0.2">
      <c r="B128" s="1186"/>
      <c r="C128" s="1163" t="s">
        <v>104</v>
      </c>
      <c r="D128" s="1163"/>
      <c r="E128" s="1163"/>
      <c r="F128" s="1164"/>
      <c r="G128" s="1165"/>
      <c r="H128" s="1165"/>
      <c r="I128" s="1165"/>
      <c r="J128" s="1165"/>
      <c r="K128" s="1165"/>
      <c r="L128" s="1165"/>
      <c r="M128" s="1165"/>
      <c r="N128" s="1165"/>
      <c r="O128" s="1165"/>
      <c r="P128" s="1166"/>
    </row>
    <row r="129" spans="2:16" ht="14.1" customHeight="1" x14ac:dyDescent="0.15">
      <c r="B129" s="1167" t="s">
        <v>105</v>
      </c>
      <c r="C129" s="1170" t="s">
        <v>2</v>
      </c>
      <c r="D129" s="1170"/>
      <c r="E129" s="1170"/>
      <c r="F129" s="1176"/>
      <c r="G129" s="1177"/>
      <c r="H129" s="1177"/>
      <c r="I129" s="1177"/>
      <c r="J129" s="1177"/>
      <c r="K129" s="1177"/>
      <c r="L129" s="1177"/>
      <c r="M129" s="1177"/>
      <c r="N129" s="1177"/>
      <c r="O129" s="1177"/>
      <c r="P129" s="1178"/>
    </row>
    <row r="130" spans="2:16" ht="14.1" customHeight="1" x14ac:dyDescent="0.15">
      <c r="B130" s="1168"/>
      <c r="C130" s="1139" t="s">
        <v>100</v>
      </c>
      <c r="D130" s="1139"/>
      <c r="E130" s="1139"/>
      <c r="F130" s="1171"/>
      <c r="G130" s="1172"/>
      <c r="H130" s="1172"/>
      <c r="I130" s="1172"/>
      <c r="J130" s="1172"/>
      <c r="K130" s="1172"/>
      <c r="L130" s="1172"/>
      <c r="M130" s="1172"/>
      <c r="N130" s="1172"/>
      <c r="O130" s="1172"/>
      <c r="P130" s="1173"/>
    </row>
    <row r="131" spans="2:16" ht="14.1" customHeight="1" x14ac:dyDescent="0.15">
      <c r="B131" s="1168"/>
      <c r="C131" s="1139" t="s">
        <v>101</v>
      </c>
      <c r="D131" s="1139"/>
      <c r="E131" s="1139"/>
      <c r="F131" s="1171"/>
      <c r="G131" s="1172"/>
      <c r="H131" s="1172"/>
      <c r="I131" s="1172"/>
      <c r="J131" s="1172"/>
      <c r="K131" s="1172"/>
      <c r="L131" s="1172"/>
      <c r="M131" s="1172"/>
      <c r="N131" s="1172"/>
      <c r="O131" s="1172"/>
      <c r="P131" s="1173"/>
    </row>
    <row r="132" spans="2:16" ht="14.1" customHeight="1" x14ac:dyDescent="0.15">
      <c r="B132" s="1168"/>
      <c r="C132" s="1139" t="s">
        <v>102</v>
      </c>
      <c r="D132" s="1139"/>
      <c r="E132" s="1139"/>
      <c r="F132" s="1171"/>
      <c r="G132" s="1172"/>
      <c r="H132" s="1172"/>
      <c r="I132" s="1172"/>
      <c r="J132" s="1172"/>
      <c r="K132" s="1172"/>
      <c r="L132" s="1172"/>
      <c r="M132" s="1172"/>
      <c r="N132" s="1172"/>
      <c r="O132" s="1172"/>
      <c r="P132" s="1173"/>
    </row>
    <row r="133" spans="2:16" ht="14.1" customHeight="1" x14ac:dyDescent="0.15">
      <c r="B133" s="1168"/>
      <c r="C133" s="1139" t="s">
        <v>4</v>
      </c>
      <c r="D133" s="1139"/>
      <c r="E133" s="1139"/>
      <c r="F133" s="1171"/>
      <c r="G133" s="1172"/>
      <c r="H133" s="1172"/>
      <c r="I133" s="1172"/>
      <c r="J133" s="1172"/>
      <c r="K133" s="1172"/>
      <c r="L133" s="1172"/>
      <c r="M133" s="1172"/>
      <c r="N133" s="1172"/>
      <c r="O133" s="1172"/>
      <c r="P133" s="1173"/>
    </row>
    <row r="134" spans="2:16" ht="14.1" customHeight="1" x14ac:dyDescent="0.15">
      <c r="B134" s="1168"/>
      <c r="C134" s="1139" t="s">
        <v>103</v>
      </c>
      <c r="D134" s="1139"/>
      <c r="E134" s="1139"/>
      <c r="F134" s="1151">
        <v>0</v>
      </c>
      <c r="G134" s="1152"/>
      <c r="H134" s="1152"/>
      <c r="I134" s="1152"/>
      <c r="J134" s="1152"/>
      <c r="K134" s="1152"/>
      <c r="L134" s="1152"/>
      <c r="M134" s="1152"/>
      <c r="N134" s="1152"/>
      <c r="O134" s="1152"/>
      <c r="P134" s="1153"/>
    </row>
    <row r="135" spans="2:16" s="306" customFormat="1" ht="14.1" customHeight="1" x14ac:dyDescent="0.15">
      <c r="B135" s="1168"/>
      <c r="C135" s="1139" t="s">
        <v>9</v>
      </c>
      <c r="D135" s="1139"/>
      <c r="E135" s="1139"/>
      <c r="F135" s="1179"/>
      <c r="G135" s="1180"/>
      <c r="H135" s="1180"/>
      <c r="I135" s="1180"/>
      <c r="J135" s="1180"/>
      <c r="K135" s="292" t="s">
        <v>275</v>
      </c>
      <c r="L135" s="1174"/>
      <c r="M135" s="1174"/>
      <c r="N135" s="1174"/>
      <c r="O135" s="1174"/>
      <c r="P135" s="1175"/>
    </row>
    <row r="136" spans="2:16" ht="70.900000000000006" customHeight="1" thickBot="1" x14ac:dyDescent="0.2">
      <c r="B136" s="1169"/>
      <c r="C136" s="1163" t="s">
        <v>104</v>
      </c>
      <c r="D136" s="1163"/>
      <c r="E136" s="1163"/>
      <c r="F136" s="1164"/>
      <c r="G136" s="1165"/>
      <c r="H136" s="1165"/>
      <c r="I136" s="1165"/>
      <c r="J136" s="1165"/>
      <c r="K136" s="1165"/>
      <c r="L136" s="1165"/>
      <c r="M136" s="1165"/>
      <c r="N136" s="1165"/>
      <c r="O136" s="1165"/>
      <c r="P136" s="1166"/>
    </row>
    <row r="137" spans="2:16" ht="14.1" customHeight="1" x14ac:dyDescent="0.15">
      <c r="B137" s="1185" t="s">
        <v>106</v>
      </c>
      <c r="C137" s="1170" t="s">
        <v>2</v>
      </c>
      <c r="D137" s="1170"/>
      <c r="E137" s="1170"/>
      <c r="F137" s="1176"/>
      <c r="G137" s="1177"/>
      <c r="H137" s="1177"/>
      <c r="I137" s="1177"/>
      <c r="J137" s="1177"/>
      <c r="K137" s="1177"/>
      <c r="L137" s="1177"/>
      <c r="M137" s="1177"/>
      <c r="N137" s="1177"/>
      <c r="O137" s="1177"/>
      <c r="P137" s="1178"/>
    </row>
    <row r="138" spans="2:16" ht="14.1" customHeight="1" x14ac:dyDescent="0.15">
      <c r="B138" s="1168"/>
      <c r="C138" s="1139" t="s">
        <v>100</v>
      </c>
      <c r="D138" s="1139"/>
      <c r="E138" s="1139"/>
      <c r="F138" s="1171"/>
      <c r="G138" s="1172"/>
      <c r="H138" s="1172"/>
      <c r="I138" s="1172"/>
      <c r="J138" s="1172"/>
      <c r="K138" s="1172"/>
      <c r="L138" s="1172"/>
      <c r="M138" s="1172"/>
      <c r="N138" s="1172"/>
      <c r="O138" s="1172"/>
      <c r="P138" s="1173"/>
    </row>
    <row r="139" spans="2:16" ht="14.1" customHeight="1" x14ac:dyDescent="0.15">
      <c r="B139" s="1168"/>
      <c r="C139" s="1139" t="s">
        <v>101</v>
      </c>
      <c r="D139" s="1139"/>
      <c r="E139" s="1139"/>
      <c r="F139" s="1171"/>
      <c r="G139" s="1172"/>
      <c r="H139" s="1172"/>
      <c r="I139" s="1172"/>
      <c r="J139" s="1172"/>
      <c r="K139" s="1172"/>
      <c r="L139" s="1172"/>
      <c r="M139" s="1172"/>
      <c r="N139" s="1172"/>
      <c r="O139" s="1172"/>
      <c r="P139" s="1173"/>
    </row>
    <row r="140" spans="2:16" ht="14.1" customHeight="1" x14ac:dyDescent="0.15">
      <c r="B140" s="1168"/>
      <c r="C140" s="1139" t="s">
        <v>102</v>
      </c>
      <c r="D140" s="1139"/>
      <c r="E140" s="1139"/>
      <c r="F140" s="1171"/>
      <c r="G140" s="1172"/>
      <c r="H140" s="1172"/>
      <c r="I140" s="1172"/>
      <c r="J140" s="1172"/>
      <c r="K140" s="1172"/>
      <c r="L140" s="1172"/>
      <c r="M140" s="1172"/>
      <c r="N140" s="1172"/>
      <c r="O140" s="1172"/>
      <c r="P140" s="1173"/>
    </row>
    <row r="141" spans="2:16" ht="14.1" customHeight="1" x14ac:dyDescent="0.15">
      <c r="B141" s="1168"/>
      <c r="C141" s="1139" t="s">
        <v>4</v>
      </c>
      <c r="D141" s="1139"/>
      <c r="E141" s="1139"/>
      <c r="F141" s="1171"/>
      <c r="G141" s="1172"/>
      <c r="H141" s="1172"/>
      <c r="I141" s="1172"/>
      <c r="J141" s="1172"/>
      <c r="K141" s="1172"/>
      <c r="L141" s="1172"/>
      <c r="M141" s="1172"/>
      <c r="N141" s="1172"/>
      <c r="O141" s="1172"/>
      <c r="P141" s="1173"/>
    </row>
    <row r="142" spans="2:16" ht="14.1" customHeight="1" x14ac:dyDescent="0.15">
      <c r="B142" s="1168"/>
      <c r="C142" s="1139" t="s">
        <v>103</v>
      </c>
      <c r="D142" s="1139"/>
      <c r="E142" s="1139"/>
      <c r="F142" s="1151">
        <v>0</v>
      </c>
      <c r="G142" s="1152"/>
      <c r="H142" s="1152"/>
      <c r="I142" s="1152"/>
      <c r="J142" s="1152"/>
      <c r="K142" s="1152"/>
      <c r="L142" s="1152"/>
      <c r="M142" s="1152"/>
      <c r="N142" s="1152"/>
      <c r="O142" s="1152"/>
      <c r="P142" s="1153"/>
    </row>
    <row r="143" spans="2:16" s="306" customFormat="1" ht="14.1" customHeight="1" x14ac:dyDescent="0.15">
      <c r="B143" s="1186"/>
      <c r="C143" s="1139" t="s">
        <v>9</v>
      </c>
      <c r="D143" s="1139"/>
      <c r="E143" s="1139"/>
      <c r="F143" s="1179"/>
      <c r="G143" s="1180"/>
      <c r="H143" s="1180"/>
      <c r="I143" s="1180"/>
      <c r="J143" s="1180"/>
      <c r="K143" s="292" t="s">
        <v>274</v>
      </c>
      <c r="L143" s="1174"/>
      <c r="M143" s="1174"/>
      <c r="N143" s="1174"/>
      <c r="O143" s="1174"/>
      <c r="P143" s="1175"/>
    </row>
    <row r="144" spans="2:16" ht="70.900000000000006" customHeight="1" thickBot="1" x14ac:dyDescent="0.2">
      <c r="B144" s="1169"/>
      <c r="C144" s="1163" t="s">
        <v>104</v>
      </c>
      <c r="D144" s="1163"/>
      <c r="E144" s="1163"/>
      <c r="F144" s="1164"/>
      <c r="G144" s="1165"/>
      <c r="H144" s="1165"/>
      <c r="I144" s="1165"/>
      <c r="J144" s="1165"/>
      <c r="K144" s="1165"/>
      <c r="L144" s="1165"/>
      <c r="M144" s="1165"/>
      <c r="N144" s="1165"/>
      <c r="O144" s="1165"/>
      <c r="P144" s="1166"/>
    </row>
    <row r="145" spans="1:18" ht="18.600000000000001" customHeight="1" thickBot="1" x14ac:dyDescent="0.2">
      <c r="B145" s="1142" t="str">
        <f>$B$107</f>
        <v>（２）保有する同工種工事に関する資格　※2</v>
      </c>
      <c r="C145" s="1143"/>
      <c r="D145" s="1143"/>
      <c r="E145" s="1143"/>
      <c r="F145" s="1143"/>
      <c r="G145" s="1143"/>
      <c r="H145" s="1143"/>
      <c r="I145" s="1143"/>
      <c r="J145" s="1143"/>
      <c r="K145" s="1143"/>
      <c r="L145" s="1143"/>
      <c r="M145" s="1143"/>
      <c r="N145" s="1143"/>
      <c r="O145" s="1143"/>
      <c r="P145" s="1144"/>
    </row>
    <row r="146" spans="1:18" ht="22.15" customHeight="1" thickTop="1" thickBot="1" x14ac:dyDescent="0.2">
      <c r="B146" s="1157" t="s">
        <v>178</v>
      </c>
      <c r="C146" s="1158"/>
      <c r="D146" s="1158"/>
      <c r="E146" s="1159"/>
      <c r="F146" s="1160"/>
      <c r="G146" s="1161"/>
      <c r="H146" s="1161"/>
      <c r="I146" s="1161"/>
      <c r="J146" s="1161"/>
      <c r="K146" s="1161"/>
      <c r="L146" s="1161"/>
      <c r="M146" s="1161"/>
      <c r="N146" s="1161"/>
      <c r="O146" s="1161"/>
      <c r="P146" s="1162"/>
    </row>
    <row r="147" spans="1:18" ht="18.600000000000001" customHeight="1" thickBot="1" x14ac:dyDescent="0.2">
      <c r="B147" s="1187" t="str">
        <f>"（３）ＣＰＤに取り組み、各団体の推奨単位に対する過去２年間の取得割合　※3"</f>
        <v>（３）ＣＰＤに取り組み、各団体の推奨単位に対する過去２年間の取得割合　※3</v>
      </c>
      <c r="C147" s="1188"/>
      <c r="D147" s="1188"/>
      <c r="E147" s="1188"/>
      <c r="F147" s="1188"/>
      <c r="G147" s="1188"/>
      <c r="H147" s="1188"/>
      <c r="I147" s="1188"/>
      <c r="J147" s="1188"/>
      <c r="K147" s="1188"/>
      <c r="L147" s="1188"/>
      <c r="M147" s="1188"/>
      <c r="N147" s="1188"/>
      <c r="O147" s="1188"/>
      <c r="P147" s="1189"/>
    </row>
    <row r="148" spans="1:18" ht="22.15" customHeight="1" thickTop="1" thickBot="1" x14ac:dyDescent="0.2">
      <c r="B148" s="1190" t="s">
        <v>519</v>
      </c>
      <c r="C148" s="1191"/>
      <c r="D148" s="1191"/>
      <c r="E148" s="1192"/>
      <c r="F148" s="1193"/>
      <c r="G148" s="1194"/>
      <c r="H148" s="1194"/>
      <c r="I148" s="1194"/>
      <c r="J148" s="1194"/>
      <c r="K148" s="1194"/>
      <c r="L148" s="1194"/>
      <c r="M148" s="1194"/>
      <c r="N148" s="1194"/>
      <c r="O148" s="1194"/>
      <c r="P148" s="1195"/>
    </row>
    <row r="149" spans="1:18" ht="9" customHeight="1" x14ac:dyDescent="0.15"/>
    <row r="150" spans="1:18" s="296" customFormat="1" ht="18.600000000000001" customHeight="1" x14ac:dyDescent="0.4">
      <c r="B150" s="296" t="str">
        <f>B112</f>
        <v>配置予定技術者調書で申請した配置予定技術者別に記入してください。</v>
      </c>
    </row>
    <row r="151" spans="1:18" ht="45" customHeight="1" x14ac:dyDescent="0.15">
      <c r="B151" s="310" t="str">
        <f>B113</f>
        <v>※１　</v>
      </c>
      <c r="C151" s="1140" t="str">
        <f>C113</f>
        <v>国、地方公共団体又は特殊法人等の発注工事における過去10年間（平成24年度から令和3年度まで）の同規模工事における主任（監理）技術者としての施工実績を記入してください。</v>
      </c>
      <c r="D151" s="1140"/>
      <c r="E151" s="1140"/>
      <c r="F151" s="1140"/>
      <c r="G151" s="1140"/>
      <c r="H151" s="1140"/>
      <c r="I151" s="1140"/>
      <c r="J151" s="1140"/>
      <c r="K151" s="1140"/>
      <c r="L151" s="1140"/>
      <c r="M151" s="1140"/>
      <c r="N151" s="1140"/>
      <c r="O151" s="1140"/>
      <c r="P151" s="1140"/>
    </row>
    <row r="152" spans="1:18" s="296" customFormat="1" ht="15" customHeight="1" x14ac:dyDescent="0.4">
      <c r="B152" s="308" t="str">
        <f>B114</f>
        <v>※2</v>
      </c>
      <c r="C152" s="1140" t="str">
        <f>C114</f>
        <v>該当する資格名を選択してください。</v>
      </c>
      <c r="D152" s="1140"/>
      <c r="E152" s="1140"/>
      <c r="F152" s="1140"/>
      <c r="G152" s="1140"/>
      <c r="H152" s="1140"/>
      <c r="I152" s="1140"/>
      <c r="J152" s="1140"/>
      <c r="K152" s="1140"/>
      <c r="L152" s="1140"/>
      <c r="M152" s="1140"/>
      <c r="N152" s="1140"/>
      <c r="O152" s="1140"/>
      <c r="P152" s="1140"/>
    </row>
    <row r="153" spans="1:18" ht="15" customHeight="1" x14ac:dyDescent="0.3">
      <c r="B153" s="599" t="s">
        <v>521</v>
      </c>
      <c r="C153" s="1196" t="s">
        <v>522</v>
      </c>
      <c r="D153" s="1197"/>
      <c r="E153" s="1197"/>
      <c r="F153" s="1197"/>
      <c r="G153" s="1197"/>
      <c r="H153" s="1197"/>
      <c r="I153" s="1197"/>
      <c r="J153" s="1197"/>
      <c r="K153" s="1197"/>
      <c r="L153" s="1197"/>
      <c r="M153" s="1197"/>
      <c r="N153" s="1197"/>
      <c r="O153" s="1197"/>
      <c r="P153" s="1197"/>
      <c r="R153" s="314"/>
    </row>
    <row r="154" spans="1:18" s="298" customFormat="1" ht="14.45" customHeight="1" x14ac:dyDescent="0.2">
      <c r="A154" s="304"/>
      <c r="B154" s="296"/>
      <c r="R154" s="313"/>
    </row>
    <row r="155" spans="1:18" s="298" customFormat="1" ht="6" customHeight="1" x14ac:dyDescent="0.15">
      <c r="A155" s="304"/>
      <c r="B155" s="296"/>
      <c r="R155" s="378"/>
    </row>
    <row r="156" spans="1:18" ht="18.600000000000001" customHeight="1" thickBot="1" x14ac:dyDescent="0.2">
      <c r="B156" s="296" t="s">
        <v>114</v>
      </c>
      <c r="R156" s="378"/>
    </row>
    <row r="157" spans="1:18" ht="19.899999999999999" customHeight="1" thickBot="1" x14ac:dyDescent="0.2">
      <c r="B157" s="1181" t="s">
        <v>112</v>
      </c>
      <c r="C157" s="1182"/>
      <c r="D157" s="1182"/>
      <c r="E157" s="1183"/>
      <c r="F157" s="1154"/>
      <c r="G157" s="1155"/>
      <c r="H157" s="1155"/>
      <c r="I157" s="1155"/>
      <c r="J157" s="1155"/>
      <c r="K157" s="1155"/>
      <c r="L157" s="1155"/>
      <c r="M157" s="1155"/>
      <c r="N157" s="1155"/>
      <c r="O157" s="1155"/>
      <c r="P157" s="1156"/>
      <c r="R157" s="378"/>
    </row>
    <row r="158" spans="1:18" ht="18.600000000000001" customHeight="1" thickBot="1" x14ac:dyDescent="0.2">
      <c r="B158" s="1142" t="str">
        <f>$B$82</f>
        <v>（１）施工実績　※１</v>
      </c>
      <c r="C158" s="1143"/>
      <c r="D158" s="1143"/>
      <c r="E158" s="1143"/>
      <c r="F158" s="1143"/>
      <c r="G158" s="1143"/>
      <c r="H158" s="1143"/>
      <c r="I158" s="1143"/>
      <c r="J158" s="1143"/>
      <c r="K158" s="1143"/>
      <c r="L158" s="1143"/>
      <c r="M158" s="1143"/>
      <c r="N158" s="1143"/>
      <c r="O158" s="1143"/>
      <c r="P158" s="1144"/>
      <c r="R158" s="378"/>
    </row>
    <row r="159" spans="1:18" ht="14.1" customHeight="1" thickTop="1" x14ac:dyDescent="0.15">
      <c r="B159" s="1168" t="s">
        <v>99</v>
      </c>
      <c r="C159" s="1223" t="s">
        <v>2</v>
      </c>
      <c r="D159" s="1224"/>
      <c r="E159" s="1225"/>
      <c r="F159" s="1226"/>
      <c r="G159" s="1227"/>
      <c r="H159" s="1227"/>
      <c r="I159" s="1227"/>
      <c r="J159" s="1227"/>
      <c r="K159" s="1227"/>
      <c r="L159" s="1227"/>
      <c r="M159" s="1227"/>
      <c r="N159" s="1227"/>
      <c r="O159" s="1227"/>
      <c r="P159" s="1228"/>
      <c r="R159" s="378"/>
    </row>
    <row r="160" spans="1:18" ht="14.1" customHeight="1" x14ac:dyDescent="0.15">
      <c r="B160" s="1168"/>
      <c r="C160" s="1139" t="s">
        <v>100</v>
      </c>
      <c r="D160" s="1139"/>
      <c r="E160" s="1139"/>
      <c r="F160" s="1171"/>
      <c r="G160" s="1172"/>
      <c r="H160" s="1172"/>
      <c r="I160" s="1172"/>
      <c r="J160" s="1172"/>
      <c r="K160" s="1172"/>
      <c r="L160" s="1172"/>
      <c r="M160" s="1172"/>
      <c r="N160" s="1172"/>
      <c r="O160" s="1172"/>
      <c r="P160" s="1173"/>
      <c r="R160" s="378"/>
    </row>
    <row r="161" spans="2:18" ht="14.1" customHeight="1" x14ac:dyDescent="0.15">
      <c r="B161" s="1168"/>
      <c r="C161" s="1139" t="s">
        <v>101</v>
      </c>
      <c r="D161" s="1139"/>
      <c r="E161" s="1139"/>
      <c r="F161" s="1171"/>
      <c r="G161" s="1172"/>
      <c r="H161" s="1172"/>
      <c r="I161" s="1172"/>
      <c r="J161" s="1172"/>
      <c r="K161" s="1172"/>
      <c r="L161" s="1172"/>
      <c r="M161" s="1172"/>
      <c r="N161" s="1172"/>
      <c r="O161" s="1172"/>
      <c r="P161" s="1173"/>
      <c r="R161" s="378"/>
    </row>
    <row r="162" spans="2:18" ht="14.1" customHeight="1" x14ac:dyDescent="0.15">
      <c r="B162" s="1168"/>
      <c r="C162" s="1139" t="s">
        <v>102</v>
      </c>
      <c r="D162" s="1139"/>
      <c r="E162" s="1139"/>
      <c r="F162" s="1171"/>
      <c r="G162" s="1172"/>
      <c r="H162" s="1172"/>
      <c r="I162" s="1172"/>
      <c r="J162" s="1172"/>
      <c r="K162" s="1172"/>
      <c r="L162" s="1172"/>
      <c r="M162" s="1172"/>
      <c r="N162" s="1172"/>
      <c r="O162" s="1172"/>
      <c r="P162" s="1173"/>
      <c r="R162" s="378"/>
    </row>
    <row r="163" spans="2:18" ht="14.1" customHeight="1" x14ac:dyDescent="0.15">
      <c r="B163" s="1168"/>
      <c r="C163" s="1139" t="s">
        <v>4</v>
      </c>
      <c r="D163" s="1139"/>
      <c r="E163" s="1139"/>
      <c r="F163" s="1171"/>
      <c r="G163" s="1172"/>
      <c r="H163" s="1172"/>
      <c r="I163" s="1172"/>
      <c r="J163" s="1172"/>
      <c r="K163" s="1172"/>
      <c r="L163" s="1172"/>
      <c r="M163" s="1172"/>
      <c r="N163" s="1172"/>
      <c r="O163" s="1172"/>
      <c r="P163" s="1173"/>
      <c r="R163" s="378"/>
    </row>
    <row r="164" spans="2:18" ht="14.1" customHeight="1" x14ac:dyDescent="0.15">
      <c r="B164" s="1168"/>
      <c r="C164" s="1139" t="s">
        <v>103</v>
      </c>
      <c r="D164" s="1139"/>
      <c r="E164" s="1139"/>
      <c r="F164" s="1151">
        <v>0</v>
      </c>
      <c r="G164" s="1152"/>
      <c r="H164" s="1152"/>
      <c r="I164" s="1152"/>
      <c r="J164" s="1152"/>
      <c r="K164" s="1152"/>
      <c r="L164" s="1152"/>
      <c r="M164" s="1152"/>
      <c r="N164" s="1152"/>
      <c r="O164" s="1152"/>
      <c r="P164" s="1153"/>
    </row>
    <row r="165" spans="2:18" s="306" customFormat="1" ht="14.1" customHeight="1" x14ac:dyDescent="0.15">
      <c r="B165" s="1168"/>
      <c r="C165" s="1139" t="s">
        <v>9</v>
      </c>
      <c r="D165" s="1139"/>
      <c r="E165" s="1139"/>
      <c r="F165" s="1179"/>
      <c r="G165" s="1180"/>
      <c r="H165" s="1180"/>
      <c r="I165" s="1180"/>
      <c r="J165" s="1180"/>
      <c r="K165" s="292" t="s">
        <v>268</v>
      </c>
      <c r="L165" s="1174"/>
      <c r="M165" s="1174"/>
      <c r="N165" s="1174"/>
      <c r="O165" s="1174"/>
      <c r="P165" s="1175"/>
    </row>
    <row r="166" spans="2:18" ht="70.900000000000006" customHeight="1" thickBot="1" x14ac:dyDescent="0.2">
      <c r="B166" s="1186"/>
      <c r="C166" s="1184" t="s">
        <v>104</v>
      </c>
      <c r="D166" s="1184"/>
      <c r="E166" s="1184"/>
      <c r="F166" s="1220"/>
      <c r="G166" s="1221"/>
      <c r="H166" s="1221"/>
      <c r="I166" s="1221"/>
      <c r="J166" s="1221"/>
      <c r="K166" s="1221"/>
      <c r="L166" s="1221"/>
      <c r="M166" s="1221"/>
      <c r="N166" s="1221"/>
      <c r="O166" s="1221"/>
      <c r="P166" s="1222"/>
    </row>
    <row r="167" spans="2:18" ht="14.1" customHeight="1" x14ac:dyDescent="0.15">
      <c r="B167" s="1167" t="s">
        <v>105</v>
      </c>
      <c r="C167" s="1170" t="s">
        <v>2</v>
      </c>
      <c r="D167" s="1170"/>
      <c r="E167" s="1170"/>
      <c r="F167" s="1136"/>
      <c r="G167" s="1137"/>
      <c r="H167" s="1137"/>
      <c r="I167" s="1137"/>
      <c r="J167" s="1137"/>
      <c r="K167" s="1137"/>
      <c r="L167" s="1137"/>
      <c r="M167" s="1137"/>
      <c r="N167" s="1137"/>
      <c r="O167" s="1137"/>
      <c r="P167" s="1138"/>
    </row>
    <row r="168" spans="2:18" ht="14.1" customHeight="1" x14ac:dyDescent="0.15">
      <c r="B168" s="1168"/>
      <c r="C168" s="1139" t="s">
        <v>100</v>
      </c>
      <c r="D168" s="1139"/>
      <c r="E168" s="1139"/>
      <c r="F168" s="1171"/>
      <c r="G168" s="1172"/>
      <c r="H168" s="1172"/>
      <c r="I168" s="1172"/>
      <c r="J168" s="1172"/>
      <c r="K168" s="1172"/>
      <c r="L168" s="1172"/>
      <c r="M168" s="1172"/>
      <c r="N168" s="1172"/>
      <c r="O168" s="1172"/>
      <c r="P168" s="1173"/>
    </row>
    <row r="169" spans="2:18" ht="14.1" customHeight="1" x14ac:dyDescent="0.15">
      <c r="B169" s="1168"/>
      <c r="C169" s="1139" t="s">
        <v>101</v>
      </c>
      <c r="D169" s="1139"/>
      <c r="E169" s="1139"/>
      <c r="F169" s="1171"/>
      <c r="G169" s="1172"/>
      <c r="H169" s="1172"/>
      <c r="I169" s="1172"/>
      <c r="J169" s="1172"/>
      <c r="K169" s="1172"/>
      <c r="L169" s="1172"/>
      <c r="M169" s="1172"/>
      <c r="N169" s="1172"/>
      <c r="O169" s="1172"/>
      <c r="P169" s="1173"/>
    </row>
    <row r="170" spans="2:18" ht="14.1" customHeight="1" x14ac:dyDescent="0.15">
      <c r="B170" s="1168"/>
      <c r="C170" s="1139" t="s">
        <v>102</v>
      </c>
      <c r="D170" s="1139"/>
      <c r="E170" s="1139"/>
      <c r="F170" s="1171"/>
      <c r="G170" s="1172"/>
      <c r="H170" s="1172"/>
      <c r="I170" s="1172"/>
      <c r="J170" s="1172"/>
      <c r="K170" s="1172"/>
      <c r="L170" s="1172"/>
      <c r="M170" s="1172"/>
      <c r="N170" s="1172"/>
      <c r="O170" s="1172"/>
      <c r="P170" s="1173"/>
    </row>
    <row r="171" spans="2:18" ht="14.1" customHeight="1" x14ac:dyDescent="0.15">
      <c r="B171" s="1168"/>
      <c r="C171" s="1139" t="s">
        <v>4</v>
      </c>
      <c r="D171" s="1139"/>
      <c r="E171" s="1139"/>
      <c r="F171" s="1171"/>
      <c r="G171" s="1172"/>
      <c r="H171" s="1172"/>
      <c r="I171" s="1172"/>
      <c r="J171" s="1172"/>
      <c r="K171" s="1172"/>
      <c r="L171" s="1172"/>
      <c r="M171" s="1172"/>
      <c r="N171" s="1172"/>
      <c r="O171" s="1172"/>
      <c r="P171" s="1173"/>
    </row>
    <row r="172" spans="2:18" ht="14.1" customHeight="1" x14ac:dyDescent="0.15">
      <c r="B172" s="1168"/>
      <c r="C172" s="1139" t="s">
        <v>103</v>
      </c>
      <c r="D172" s="1139"/>
      <c r="E172" s="1139"/>
      <c r="F172" s="1151">
        <v>0</v>
      </c>
      <c r="G172" s="1152"/>
      <c r="H172" s="1152"/>
      <c r="I172" s="1152"/>
      <c r="J172" s="1152"/>
      <c r="K172" s="1152"/>
      <c r="L172" s="1152"/>
      <c r="M172" s="1152"/>
      <c r="N172" s="1152"/>
      <c r="O172" s="1152"/>
      <c r="P172" s="1153"/>
    </row>
    <row r="173" spans="2:18" s="306" customFormat="1" ht="14.1" customHeight="1" x14ac:dyDescent="0.15">
      <c r="B173" s="1168"/>
      <c r="C173" s="1139" t="s">
        <v>9</v>
      </c>
      <c r="D173" s="1139"/>
      <c r="E173" s="1139"/>
      <c r="F173" s="1179"/>
      <c r="G173" s="1180"/>
      <c r="H173" s="1180"/>
      <c r="I173" s="1180"/>
      <c r="J173" s="1180"/>
      <c r="K173" s="292" t="s">
        <v>268</v>
      </c>
      <c r="L173" s="1174"/>
      <c r="M173" s="1174"/>
      <c r="N173" s="1174"/>
      <c r="O173" s="1174"/>
      <c r="P173" s="1175"/>
    </row>
    <row r="174" spans="2:18" ht="70.900000000000006" customHeight="1" thickBot="1" x14ac:dyDescent="0.2">
      <c r="B174" s="1169"/>
      <c r="C174" s="1163" t="s">
        <v>104</v>
      </c>
      <c r="D174" s="1163"/>
      <c r="E174" s="1163"/>
      <c r="F174" s="1164"/>
      <c r="G174" s="1165"/>
      <c r="H174" s="1165"/>
      <c r="I174" s="1165"/>
      <c r="J174" s="1165"/>
      <c r="K174" s="1165"/>
      <c r="L174" s="1165"/>
      <c r="M174" s="1165"/>
      <c r="N174" s="1165"/>
      <c r="O174" s="1165"/>
      <c r="P174" s="1166"/>
    </row>
    <row r="175" spans="2:18" ht="14.1" customHeight="1" x14ac:dyDescent="0.15">
      <c r="B175" s="1167" t="s">
        <v>106</v>
      </c>
      <c r="C175" s="1170" t="s">
        <v>2</v>
      </c>
      <c r="D175" s="1170"/>
      <c r="E175" s="1170"/>
      <c r="F175" s="1136"/>
      <c r="G175" s="1137"/>
      <c r="H175" s="1137"/>
      <c r="I175" s="1137"/>
      <c r="J175" s="1137"/>
      <c r="K175" s="1137"/>
      <c r="L175" s="1137"/>
      <c r="M175" s="1137"/>
      <c r="N175" s="1137"/>
      <c r="O175" s="1137"/>
      <c r="P175" s="1138"/>
    </row>
    <row r="176" spans="2:18" ht="14.1" customHeight="1" x14ac:dyDescent="0.15">
      <c r="B176" s="1168"/>
      <c r="C176" s="1139" t="s">
        <v>100</v>
      </c>
      <c r="D176" s="1139"/>
      <c r="E176" s="1139"/>
      <c r="F176" s="1171"/>
      <c r="G176" s="1172"/>
      <c r="H176" s="1172"/>
      <c r="I176" s="1172"/>
      <c r="J176" s="1172"/>
      <c r="K176" s="1172"/>
      <c r="L176" s="1172"/>
      <c r="M176" s="1172"/>
      <c r="N176" s="1172"/>
      <c r="O176" s="1172"/>
      <c r="P176" s="1173"/>
    </row>
    <row r="177" spans="1:18" ht="14.1" customHeight="1" x14ac:dyDescent="0.15">
      <c r="B177" s="1168"/>
      <c r="C177" s="1139" t="s">
        <v>101</v>
      </c>
      <c r="D177" s="1139"/>
      <c r="E177" s="1139"/>
      <c r="F177" s="1171"/>
      <c r="G177" s="1172"/>
      <c r="H177" s="1172"/>
      <c r="I177" s="1172"/>
      <c r="J177" s="1172"/>
      <c r="K177" s="1172"/>
      <c r="L177" s="1172"/>
      <c r="M177" s="1172"/>
      <c r="N177" s="1172"/>
      <c r="O177" s="1172"/>
      <c r="P177" s="1173"/>
    </row>
    <row r="178" spans="1:18" ht="14.1" customHeight="1" x14ac:dyDescent="0.15">
      <c r="B178" s="1168"/>
      <c r="C178" s="1139" t="s">
        <v>102</v>
      </c>
      <c r="D178" s="1139"/>
      <c r="E178" s="1139"/>
      <c r="F178" s="1171"/>
      <c r="G178" s="1172"/>
      <c r="H178" s="1172"/>
      <c r="I178" s="1172"/>
      <c r="J178" s="1172"/>
      <c r="K178" s="1172"/>
      <c r="L178" s="1172"/>
      <c r="M178" s="1172"/>
      <c r="N178" s="1172"/>
      <c r="O178" s="1172"/>
      <c r="P178" s="1173"/>
    </row>
    <row r="179" spans="1:18" ht="14.1" customHeight="1" x14ac:dyDescent="0.15">
      <c r="B179" s="1168"/>
      <c r="C179" s="1139" t="s">
        <v>4</v>
      </c>
      <c r="D179" s="1139"/>
      <c r="E179" s="1139"/>
      <c r="F179" s="1171"/>
      <c r="G179" s="1172"/>
      <c r="H179" s="1172"/>
      <c r="I179" s="1172"/>
      <c r="J179" s="1172"/>
      <c r="K179" s="1172"/>
      <c r="L179" s="1172"/>
      <c r="M179" s="1172"/>
      <c r="N179" s="1172"/>
      <c r="O179" s="1172"/>
      <c r="P179" s="1173"/>
    </row>
    <row r="180" spans="1:18" ht="14.1" customHeight="1" x14ac:dyDescent="0.15">
      <c r="B180" s="1168"/>
      <c r="C180" s="1139" t="s">
        <v>103</v>
      </c>
      <c r="D180" s="1139"/>
      <c r="E180" s="1139"/>
      <c r="F180" s="1151">
        <v>0</v>
      </c>
      <c r="G180" s="1152"/>
      <c r="H180" s="1152"/>
      <c r="I180" s="1152"/>
      <c r="J180" s="1152"/>
      <c r="K180" s="1152"/>
      <c r="L180" s="1152"/>
      <c r="M180" s="1152"/>
      <c r="N180" s="1152"/>
      <c r="O180" s="1152"/>
      <c r="P180" s="1153"/>
    </row>
    <row r="181" spans="1:18" s="306" customFormat="1" ht="14.1" customHeight="1" x14ac:dyDescent="0.15">
      <c r="B181" s="1186"/>
      <c r="C181" s="1139" t="s">
        <v>9</v>
      </c>
      <c r="D181" s="1139"/>
      <c r="E181" s="1139"/>
      <c r="F181" s="1179"/>
      <c r="G181" s="1180"/>
      <c r="H181" s="1180"/>
      <c r="I181" s="1180"/>
      <c r="J181" s="1180"/>
      <c r="K181" s="292" t="s">
        <v>268</v>
      </c>
      <c r="L181" s="1174"/>
      <c r="M181" s="1174"/>
      <c r="N181" s="1174"/>
      <c r="O181" s="1174"/>
      <c r="P181" s="1175"/>
    </row>
    <row r="182" spans="1:18" ht="70.900000000000006" customHeight="1" thickBot="1" x14ac:dyDescent="0.2">
      <c r="B182" s="1169"/>
      <c r="C182" s="1163" t="s">
        <v>104</v>
      </c>
      <c r="D182" s="1163"/>
      <c r="E182" s="1163"/>
      <c r="F182" s="1164"/>
      <c r="G182" s="1165"/>
      <c r="H182" s="1165"/>
      <c r="I182" s="1165"/>
      <c r="J182" s="1165"/>
      <c r="K182" s="1165"/>
      <c r="L182" s="1165"/>
      <c r="M182" s="1165"/>
      <c r="N182" s="1165"/>
      <c r="O182" s="1165"/>
      <c r="P182" s="1166"/>
    </row>
    <row r="183" spans="1:18" ht="18.600000000000001" customHeight="1" thickBot="1" x14ac:dyDescent="0.2">
      <c r="B183" s="1142" t="str">
        <f>$B$107</f>
        <v>（２）保有する同工種工事に関する資格　※2</v>
      </c>
      <c r="C183" s="1143"/>
      <c r="D183" s="1143"/>
      <c r="E183" s="1143"/>
      <c r="F183" s="1143"/>
      <c r="G183" s="1143"/>
      <c r="H183" s="1143"/>
      <c r="I183" s="1143"/>
      <c r="J183" s="1143"/>
      <c r="K183" s="1143"/>
      <c r="L183" s="1143"/>
      <c r="M183" s="1143"/>
      <c r="N183" s="1143"/>
      <c r="O183" s="1143"/>
      <c r="P183" s="1144"/>
    </row>
    <row r="184" spans="1:18" ht="22.15" customHeight="1" thickTop="1" thickBot="1" x14ac:dyDescent="0.2">
      <c r="B184" s="1157" t="s">
        <v>178</v>
      </c>
      <c r="C184" s="1158"/>
      <c r="D184" s="1158"/>
      <c r="E184" s="1159"/>
      <c r="F184" s="1160"/>
      <c r="G184" s="1161"/>
      <c r="H184" s="1161"/>
      <c r="I184" s="1161"/>
      <c r="J184" s="1161"/>
      <c r="K184" s="1161"/>
      <c r="L184" s="1161"/>
      <c r="M184" s="1161"/>
      <c r="N184" s="1161"/>
      <c r="O184" s="1161"/>
      <c r="P184" s="1162"/>
    </row>
    <row r="185" spans="1:18" ht="18.600000000000001" customHeight="1" thickBot="1" x14ac:dyDescent="0.2">
      <c r="B185" s="1187" t="str">
        <f>"（３）ＣＰＤに取り組み、各団体の推奨単位に対する過去２年間の取得割合　※3"</f>
        <v>（３）ＣＰＤに取り組み、各団体の推奨単位に対する過去２年間の取得割合　※3</v>
      </c>
      <c r="C185" s="1188"/>
      <c r="D185" s="1188"/>
      <c r="E185" s="1188"/>
      <c r="F185" s="1188"/>
      <c r="G185" s="1188"/>
      <c r="H185" s="1188"/>
      <c r="I185" s="1188"/>
      <c r="J185" s="1188"/>
      <c r="K185" s="1188"/>
      <c r="L185" s="1188"/>
      <c r="M185" s="1188"/>
      <c r="N185" s="1188"/>
      <c r="O185" s="1188"/>
      <c r="P185" s="1189"/>
    </row>
    <row r="186" spans="1:18" ht="22.15" customHeight="1" thickTop="1" thickBot="1" x14ac:dyDescent="0.2">
      <c r="B186" s="1190" t="s">
        <v>519</v>
      </c>
      <c r="C186" s="1191"/>
      <c r="D186" s="1191"/>
      <c r="E186" s="1192"/>
      <c r="F186" s="1193"/>
      <c r="G186" s="1194"/>
      <c r="H186" s="1194"/>
      <c r="I186" s="1194"/>
      <c r="J186" s="1194"/>
      <c r="K186" s="1194"/>
      <c r="L186" s="1194"/>
      <c r="M186" s="1194"/>
      <c r="N186" s="1194"/>
      <c r="O186" s="1194"/>
      <c r="P186" s="1195"/>
    </row>
    <row r="187" spans="1:18" ht="9" customHeight="1" x14ac:dyDescent="0.15"/>
    <row r="188" spans="1:18" ht="18.600000000000001" customHeight="1" x14ac:dyDescent="0.15">
      <c r="B188" s="307" t="str">
        <f t="shared" ref="B188:C190" si="0">B150</f>
        <v>配置予定技術者調書で申請した配置予定技術者別に記入してください。</v>
      </c>
      <c r="C188" s="307"/>
      <c r="D188" s="307"/>
      <c r="E188" s="307"/>
      <c r="F188" s="307"/>
      <c r="G188" s="307"/>
      <c r="H188" s="307"/>
      <c r="I188" s="307"/>
      <c r="J188" s="307"/>
      <c r="K188" s="307"/>
      <c r="L188" s="307"/>
      <c r="M188" s="307"/>
      <c r="N188" s="307"/>
    </row>
    <row r="189" spans="1:18" ht="45" customHeight="1" x14ac:dyDescent="0.15">
      <c r="B189" s="311" t="str">
        <f t="shared" si="0"/>
        <v>※１　</v>
      </c>
      <c r="C189" s="1141" t="str">
        <f t="shared" si="0"/>
        <v>国、地方公共団体又は特殊法人等の発注工事における過去10年間（平成24年度から令和3年度まで）の同規模工事における主任（監理）技術者としての施工実績を記入してください。</v>
      </c>
      <c r="D189" s="1141"/>
      <c r="E189" s="1141"/>
      <c r="F189" s="1141"/>
      <c r="G189" s="1141"/>
      <c r="H189" s="1141"/>
      <c r="I189" s="1141"/>
      <c r="J189" s="1141"/>
      <c r="K189" s="1141"/>
      <c r="L189" s="1141"/>
      <c r="M189" s="1141"/>
      <c r="N189" s="1141"/>
      <c r="O189" s="1141"/>
      <c r="P189" s="1141"/>
    </row>
    <row r="190" spans="1:18" ht="15" customHeight="1" x14ac:dyDescent="0.15">
      <c r="B190" s="311" t="str">
        <f t="shared" si="0"/>
        <v>※2</v>
      </c>
      <c r="C190" s="1141" t="str">
        <f t="shared" si="0"/>
        <v>該当する資格名を選択してください。</v>
      </c>
      <c r="D190" s="1141"/>
      <c r="E190" s="1141"/>
      <c r="F190" s="1141"/>
      <c r="G190" s="1141"/>
      <c r="H190" s="1141"/>
      <c r="I190" s="1141"/>
      <c r="J190" s="1141"/>
      <c r="K190" s="1141"/>
      <c r="L190" s="1141"/>
      <c r="M190" s="1141"/>
      <c r="N190" s="1141"/>
      <c r="O190" s="1141"/>
      <c r="P190" s="1141"/>
    </row>
    <row r="191" spans="1:18" ht="15" customHeight="1" x14ac:dyDescent="0.3">
      <c r="B191" s="599" t="s">
        <v>521</v>
      </c>
      <c r="C191" s="1196" t="s">
        <v>522</v>
      </c>
      <c r="D191" s="1197"/>
      <c r="E191" s="1197"/>
      <c r="F191" s="1197"/>
      <c r="G191" s="1197"/>
      <c r="H191" s="1197"/>
      <c r="I191" s="1197"/>
      <c r="J191" s="1197"/>
      <c r="K191" s="1197"/>
      <c r="L191" s="1197"/>
      <c r="M191" s="1197"/>
      <c r="N191" s="1197"/>
      <c r="O191" s="1197"/>
      <c r="P191" s="1197"/>
      <c r="R191" s="314"/>
    </row>
    <row r="192" spans="1:18" ht="18.600000000000001" customHeight="1" x14ac:dyDescent="0.15">
      <c r="A192" s="297"/>
      <c r="B192" s="302"/>
    </row>
    <row r="193" spans="1:27" s="298" customFormat="1" ht="6" customHeight="1" x14ac:dyDescent="0.15">
      <c r="A193" s="304"/>
      <c r="B193" s="296"/>
      <c r="R193" s="466"/>
    </row>
    <row r="194" spans="1:27" ht="18.600000000000001" hidden="1" customHeight="1" thickBot="1" x14ac:dyDescent="0.2">
      <c r="A194" s="415">
        <v>6</v>
      </c>
      <c r="B194" s="1196" t="str">
        <f>入力シート!D148</f>
        <v>同工種工事の市内施工実績</v>
      </c>
      <c r="C194" s="1196"/>
      <c r="D194" s="1196"/>
      <c r="E194" s="1196"/>
      <c r="F194" s="1196"/>
      <c r="G194" s="1196"/>
      <c r="H194" s="1196"/>
      <c r="I194" s="1196"/>
      <c r="J194" s="1196"/>
      <c r="K194" s="1196"/>
      <c r="L194" s="1196"/>
      <c r="M194" s="1196"/>
      <c r="N194" s="1196"/>
      <c r="O194" s="1196"/>
      <c r="P194" s="1196"/>
      <c r="R194" s="469" t="s">
        <v>319</v>
      </c>
    </row>
    <row r="195" spans="1:27" ht="14.1" hidden="1" customHeight="1" x14ac:dyDescent="0.15">
      <c r="B195" s="1210" t="s">
        <v>2</v>
      </c>
      <c r="C195" s="1211"/>
      <c r="D195" s="1211"/>
      <c r="E195" s="1212"/>
      <c r="F195" s="1207"/>
      <c r="G195" s="1208"/>
      <c r="H195" s="1208"/>
      <c r="I195" s="1208"/>
      <c r="J195" s="1208"/>
      <c r="K195" s="1208"/>
      <c r="L195" s="1208"/>
      <c r="M195" s="1208"/>
      <c r="N195" s="1208"/>
      <c r="O195" s="1208"/>
      <c r="P195" s="1209"/>
      <c r="R195" s="469" t="s">
        <v>319</v>
      </c>
    </row>
    <row r="196" spans="1:27" ht="14.1" hidden="1" customHeight="1" x14ac:dyDescent="0.15">
      <c r="B196" s="1202" t="s">
        <v>100</v>
      </c>
      <c r="C196" s="1203"/>
      <c r="D196" s="1203"/>
      <c r="E196" s="1204"/>
      <c r="F196" s="1171"/>
      <c r="G196" s="1172"/>
      <c r="H196" s="1172"/>
      <c r="I196" s="1172"/>
      <c r="J196" s="1172"/>
      <c r="K196" s="1172"/>
      <c r="L196" s="1172"/>
      <c r="M196" s="1172"/>
      <c r="N196" s="1172"/>
      <c r="O196" s="1172"/>
      <c r="P196" s="1173"/>
      <c r="R196" s="469" t="s">
        <v>319</v>
      </c>
    </row>
    <row r="197" spans="1:27" ht="14.1" hidden="1" customHeight="1" x14ac:dyDescent="0.15">
      <c r="B197" s="1202" t="s">
        <v>101</v>
      </c>
      <c r="C197" s="1203"/>
      <c r="D197" s="1203"/>
      <c r="E197" s="1204"/>
      <c r="F197" s="1171"/>
      <c r="G197" s="1172"/>
      <c r="H197" s="1172"/>
      <c r="I197" s="1172"/>
      <c r="J197" s="1172"/>
      <c r="K197" s="1172"/>
      <c r="L197" s="1172"/>
      <c r="M197" s="1172"/>
      <c r="N197" s="1172"/>
      <c r="O197" s="1172"/>
      <c r="P197" s="1173"/>
      <c r="R197" s="469" t="s">
        <v>319</v>
      </c>
    </row>
    <row r="198" spans="1:27" ht="14.1" hidden="1" customHeight="1" x14ac:dyDescent="0.15">
      <c r="B198" s="1202" t="s">
        <v>102</v>
      </c>
      <c r="C198" s="1203"/>
      <c r="D198" s="1203"/>
      <c r="E198" s="1204"/>
      <c r="F198" s="1171"/>
      <c r="G198" s="1172"/>
      <c r="H198" s="1172"/>
      <c r="I198" s="1172"/>
      <c r="J198" s="1172"/>
      <c r="K198" s="1172"/>
      <c r="L198" s="1172"/>
      <c r="M198" s="1172"/>
      <c r="N198" s="1172"/>
      <c r="O198" s="1172"/>
      <c r="P198" s="1173"/>
      <c r="R198" s="469" t="s">
        <v>319</v>
      </c>
    </row>
    <row r="199" spans="1:27" ht="14.1" hidden="1" customHeight="1" x14ac:dyDescent="0.15">
      <c r="B199" s="1202" t="s">
        <v>4</v>
      </c>
      <c r="C199" s="1203"/>
      <c r="D199" s="1203"/>
      <c r="E199" s="1204"/>
      <c r="F199" s="1171"/>
      <c r="G199" s="1172"/>
      <c r="H199" s="1172"/>
      <c r="I199" s="1172"/>
      <c r="J199" s="1172"/>
      <c r="K199" s="1172"/>
      <c r="L199" s="1172"/>
      <c r="M199" s="1172"/>
      <c r="N199" s="1172"/>
      <c r="O199" s="1172"/>
      <c r="P199" s="1173"/>
      <c r="R199" s="469" t="s">
        <v>319</v>
      </c>
    </row>
    <row r="200" spans="1:27" ht="14.1" hidden="1" customHeight="1" x14ac:dyDescent="0.15">
      <c r="B200" s="1202" t="s">
        <v>103</v>
      </c>
      <c r="C200" s="1203"/>
      <c r="D200" s="1203"/>
      <c r="E200" s="1204"/>
      <c r="F200" s="1151">
        <v>0</v>
      </c>
      <c r="G200" s="1152"/>
      <c r="H200" s="1152"/>
      <c r="I200" s="1152"/>
      <c r="J200" s="1152"/>
      <c r="K200" s="1152"/>
      <c r="L200" s="1152"/>
      <c r="M200" s="1152"/>
      <c r="N200" s="1152"/>
      <c r="O200" s="1152"/>
      <c r="P200" s="1153"/>
      <c r="R200" s="469" t="s">
        <v>319</v>
      </c>
    </row>
    <row r="201" spans="1:27" s="306" customFormat="1" ht="14.1" hidden="1" customHeight="1" x14ac:dyDescent="0.15">
      <c r="B201" s="1202" t="s">
        <v>9</v>
      </c>
      <c r="C201" s="1203"/>
      <c r="D201" s="1203"/>
      <c r="E201" s="1204"/>
      <c r="F201" s="1179"/>
      <c r="G201" s="1180"/>
      <c r="H201" s="1180"/>
      <c r="I201" s="1180"/>
      <c r="J201" s="1180"/>
      <c r="K201" s="292" t="s">
        <v>268</v>
      </c>
      <c r="L201" s="1174"/>
      <c r="M201" s="1174"/>
      <c r="N201" s="1174"/>
      <c r="O201" s="1174"/>
      <c r="P201" s="1175"/>
      <c r="R201" s="469" t="s">
        <v>319</v>
      </c>
    </row>
    <row r="202" spans="1:27" ht="70.900000000000006" hidden="1" customHeight="1" thickBot="1" x14ac:dyDescent="0.2">
      <c r="B202" s="1217" t="s">
        <v>104</v>
      </c>
      <c r="C202" s="1218"/>
      <c r="D202" s="1218"/>
      <c r="E202" s="1219"/>
      <c r="F202" s="1164"/>
      <c r="G202" s="1165"/>
      <c r="H202" s="1165"/>
      <c r="I202" s="1165"/>
      <c r="J202" s="1165"/>
      <c r="K202" s="1165"/>
      <c r="L202" s="1165"/>
      <c r="M202" s="1165"/>
      <c r="N202" s="1165"/>
      <c r="O202" s="1165"/>
      <c r="P202" s="1166"/>
      <c r="R202" s="470" t="s">
        <v>319</v>
      </c>
    </row>
    <row r="203" spans="1:27" s="308" customFormat="1" ht="15" hidden="1" customHeight="1" x14ac:dyDescent="0.4">
      <c r="A203" s="416"/>
      <c r="B203" s="417"/>
      <c r="R203" s="468" t="s">
        <v>319</v>
      </c>
    </row>
    <row r="204" spans="1:27" ht="18.600000000000001" customHeight="1" thickBot="1" x14ac:dyDescent="0.2">
      <c r="A204" s="610">
        <f>別記!A189</f>
        <v>6</v>
      </c>
      <c r="B204" s="302" t="str">
        <f>入力シート!D155</f>
        <v>建設機械の保有</v>
      </c>
      <c r="C204" s="296"/>
    </row>
    <row r="205" spans="1:27" s="302" customFormat="1" ht="22.15" customHeight="1" thickBot="1" x14ac:dyDescent="0.45">
      <c r="A205" s="602"/>
      <c r="B205" s="1205" t="s">
        <v>184</v>
      </c>
      <c r="C205" s="1206"/>
      <c r="D205" s="1206"/>
      <c r="E205" s="1206"/>
      <c r="F205" s="1206"/>
      <c r="G205" s="1206"/>
      <c r="H205" s="1206"/>
      <c r="I205" s="1145"/>
      <c r="J205" s="1146"/>
      <c r="K205" s="1146"/>
      <c r="L205" s="1146"/>
      <c r="M205" s="1146"/>
      <c r="N205" s="1146"/>
      <c r="O205" s="1146"/>
      <c r="P205" s="1147"/>
    </row>
    <row r="206" spans="1:27" s="308" customFormat="1" ht="15" customHeight="1" x14ac:dyDescent="0.4">
      <c r="A206" s="416"/>
      <c r="B206" s="302" t="str">
        <f>$B$73</f>
        <v>※ 該当するものを選択してください。</v>
      </c>
      <c r="R206" s="312"/>
      <c r="AA206" s="370"/>
    </row>
    <row r="207" spans="1:27" s="308" customFormat="1" ht="15" customHeight="1" x14ac:dyDescent="0.4">
      <c r="A207" s="416"/>
      <c r="B207" s="302"/>
      <c r="R207" s="312"/>
      <c r="AA207" s="370"/>
    </row>
    <row r="208" spans="1:27" s="308" customFormat="1" ht="15" hidden="1" customHeight="1" thickBot="1" x14ac:dyDescent="0.45">
      <c r="A208" s="611">
        <f>別記!A191</f>
        <v>7</v>
      </c>
      <c r="B208" s="417" t="str">
        <f>入力シート!D153</f>
        <v>被災建築物応急危険度判定士の雇用</v>
      </c>
      <c r="R208" s="467" t="s">
        <v>371</v>
      </c>
    </row>
    <row r="209" spans="1:27" ht="21.6" hidden="1" customHeight="1" thickBot="1" x14ac:dyDescent="0.2">
      <c r="A209" s="602"/>
      <c r="B209" s="1213" t="s">
        <v>186</v>
      </c>
      <c r="C209" s="1214"/>
      <c r="D209" s="1214"/>
      <c r="E209" s="1214"/>
      <c r="F209" s="1214"/>
      <c r="G209" s="1214"/>
      <c r="H209" s="1215"/>
      <c r="I209" s="1145"/>
      <c r="J209" s="1146"/>
      <c r="K209" s="1146"/>
      <c r="L209" s="1146"/>
      <c r="M209" s="1146"/>
      <c r="N209" s="1146"/>
      <c r="O209" s="1146"/>
      <c r="P209" s="1147"/>
      <c r="R209" s="467" t="s">
        <v>371</v>
      </c>
    </row>
    <row r="210" spans="1:27" s="308" customFormat="1" ht="15" hidden="1" customHeight="1" x14ac:dyDescent="0.4">
      <c r="A210" s="416"/>
      <c r="B210" s="302" t="str">
        <f>$B$73</f>
        <v>※ 該当するものを選択してください。</v>
      </c>
      <c r="R210" s="467" t="s">
        <v>371</v>
      </c>
      <c r="AA210" s="370"/>
    </row>
    <row r="211" spans="1:27" s="308" customFormat="1" ht="15" hidden="1" customHeight="1" x14ac:dyDescent="0.4">
      <c r="A211" s="416"/>
      <c r="B211" s="417"/>
      <c r="R211" s="467" t="s">
        <v>371</v>
      </c>
    </row>
    <row r="212" spans="1:27" ht="18.600000000000001" customHeight="1" thickBot="1" x14ac:dyDescent="0.2">
      <c r="A212" s="610">
        <f>別記!A194</f>
        <v>7</v>
      </c>
      <c r="B212" s="302" t="str">
        <f>入力シート!D157</f>
        <v>障害者雇用の有無</v>
      </c>
      <c r="C212" s="296"/>
    </row>
    <row r="213" spans="1:27" s="302" customFormat="1" ht="22.15" customHeight="1" thickBot="1" x14ac:dyDescent="0.45">
      <c r="A213" s="602"/>
      <c r="B213" s="1205" t="s">
        <v>115</v>
      </c>
      <c r="C213" s="1206"/>
      <c r="D213" s="1206"/>
      <c r="E213" s="1206"/>
      <c r="F213" s="1206"/>
      <c r="G213" s="1206"/>
      <c r="H213" s="1216"/>
      <c r="I213" s="1145"/>
      <c r="J213" s="1146"/>
      <c r="K213" s="1146"/>
      <c r="L213" s="1146"/>
      <c r="M213" s="1146"/>
      <c r="N213" s="1146"/>
      <c r="O213" s="1146"/>
      <c r="P213" s="1147"/>
    </row>
    <row r="214" spans="1:27" s="308" customFormat="1" ht="15" customHeight="1" x14ac:dyDescent="0.4">
      <c r="A214" s="416"/>
      <c r="B214" s="302" t="str">
        <f>$B$73</f>
        <v>※ 該当するものを選択してください。</v>
      </c>
      <c r="R214" s="379"/>
      <c r="AA214" s="370"/>
    </row>
    <row r="215" spans="1:27" s="308" customFormat="1" ht="15" customHeight="1" x14ac:dyDescent="0.4">
      <c r="A215" s="416"/>
      <c r="B215" s="417"/>
      <c r="R215" s="417"/>
    </row>
    <row r="216" spans="1:27" ht="18.600000000000001" customHeight="1" thickBot="1" x14ac:dyDescent="0.2">
      <c r="A216" s="610">
        <f>別記!A198</f>
        <v>8</v>
      </c>
      <c r="B216" s="302" t="str">
        <f>入力シート!D158</f>
        <v>更生保護における就労支援</v>
      </c>
    </row>
    <row r="217" spans="1:27" s="302" customFormat="1" ht="22.15" customHeight="1" thickBot="1" x14ac:dyDescent="0.45">
      <c r="A217" s="602"/>
      <c r="B217" s="1205" t="s">
        <v>182</v>
      </c>
      <c r="C217" s="1206"/>
      <c r="D217" s="1206"/>
      <c r="E217" s="1206"/>
      <c r="F217" s="1206"/>
      <c r="G217" s="1206"/>
      <c r="H217" s="1206"/>
      <c r="I217" s="1145"/>
      <c r="J217" s="1146"/>
      <c r="K217" s="1146"/>
      <c r="L217" s="1146"/>
      <c r="M217" s="1146"/>
      <c r="N217" s="1146"/>
      <c r="O217" s="1146"/>
      <c r="P217" s="1147"/>
    </row>
    <row r="218" spans="1:27" s="308" customFormat="1" ht="15" customHeight="1" x14ac:dyDescent="0.4">
      <c r="A218" s="416"/>
      <c r="B218" s="302" t="str">
        <f>$B$73</f>
        <v>※ 該当するものを選択してください。</v>
      </c>
      <c r="R218" s="379"/>
      <c r="AA218" s="370"/>
    </row>
    <row r="219" spans="1:27" s="308" customFormat="1" ht="15" customHeight="1" x14ac:dyDescent="0.4">
      <c r="A219" s="416"/>
      <c r="B219" s="417"/>
    </row>
    <row r="220" spans="1:27" ht="18.600000000000001" customHeight="1" thickBot="1" x14ac:dyDescent="0.2">
      <c r="A220" s="610">
        <f>別記!A203</f>
        <v>9</v>
      </c>
      <c r="B220" s="302" t="str">
        <f>入力シート!D159</f>
        <v>環境配慮の取組</v>
      </c>
    </row>
    <row r="221" spans="1:27" s="302" customFormat="1" ht="22.15" customHeight="1" thickBot="1" x14ac:dyDescent="0.45">
      <c r="A221" s="387"/>
      <c r="B221" s="1205" t="s">
        <v>183</v>
      </c>
      <c r="C221" s="1206"/>
      <c r="D221" s="1206"/>
      <c r="E221" s="1206"/>
      <c r="F221" s="1206"/>
      <c r="G221" s="1206"/>
      <c r="H221" s="1206"/>
      <c r="I221" s="1145"/>
      <c r="J221" s="1146"/>
      <c r="K221" s="1146"/>
      <c r="L221" s="1146"/>
      <c r="M221" s="1146"/>
      <c r="N221" s="1146"/>
      <c r="O221" s="1146"/>
      <c r="P221" s="1147"/>
    </row>
    <row r="222" spans="1:27" s="308" customFormat="1" ht="15" customHeight="1" x14ac:dyDescent="0.4">
      <c r="A222" s="416"/>
      <c r="B222" s="302" t="str">
        <f>$B$73</f>
        <v>※ 該当するものを選択してください。</v>
      </c>
      <c r="R222" s="379"/>
      <c r="AA222" s="370"/>
    </row>
    <row r="223" spans="1:27" s="308" customFormat="1" ht="15" customHeight="1" x14ac:dyDescent="0.4">
      <c r="A223" s="416"/>
      <c r="B223" s="417"/>
    </row>
    <row r="224" spans="1:27" s="308" customFormat="1" ht="15" customHeight="1" x14ac:dyDescent="0.4">
      <c r="A224" s="416"/>
      <c r="B224" s="417"/>
    </row>
    <row r="225" spans="1:18" s="308" customFormat="1" ht="15" customHeight="1" x14ac:dyDescent="0.4">
      <c r="R225" s="312" t="s">
        <v>187</v>
      </c>
    </row>
    <row r="226" spans="1:18" ht="18.600000000000001" hidden="1" customHeight="1" x14ac:dyDescent="0.15">
      <c r="A226" s="464" t="s">
        <v>370</v>
      </c>
      <c r="R226" s="463" t="s">
        <v>369</v>
      </c>
    </row>
    <row r="227" spans="1:18" ht="18.600000000000001" customHeight="1" x14ac:dyDescent="0.15"/>
  </sheetData>
  <sheetProtection algorithmName="SHA-512" hashValue="WnZ/kmzzJYBqdWb2icmV3F2OS07ZX/SlpN7k81TMXdvtqTyC5ayUxNW4O19eKaWvjvStddwEGkASV9nGmtyXaw==" saltValue="BtRUghFFGXeQ+S1ziPRsgg==" spinCount="100000" sheet="1" objects="1" scenarios="1"/>
  <mergeCells count="312">
    <mergeCell ref="B68:H68"/>
    <mergeCell ref="B72:H72"/>
    <mergeCell ref="F85:P85"/>
    <mergeCell ref="C86:E86"/>
    <mergeCell ref="F86:P86"/>
    <mergeCell ref="C87:E87"/>
    <mergeCell ref="F105:J105"/>
    <mergeCell ref="L105:P105"/>
    <mergeCell ref="F97:J97"/>
    <mergeCell ref="L97:P97"/>
    <mergeCell ref="F87:P87"/>
    <mergeCell ref="F95:P95"/>
    <mergeCell ref="I72:P72"/>
    <mergeCell ref="I76:P76"/>
    <mergeCell ref="B76:H76"/>
    <mergeCell ref="B75:P75"/>
    <mergeCell ref="C88:E88"/>
    <mergeCell ref="F88:P88"/>
    <mergeCell ref="B81:E81"/>
    <mergeCell ref="F81:P81"/>
    <mergeCell ref="B83:B90"/>
    <mergeCell ref="C83:E83"/>
    <mergeCell ref="F83:P83"/>
    <mergeCell ref="C84:E84"/>
    <mergeCell ref="F84:P84"/>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85:E85"/>
    <mergeCell ref="F89:J89"/>
    <mergeCell ref="L89:P89"/>
    <mergeCell ref="C96:E96"/>
    <mergeCell ref="F96:P96"/>
    <mergeCell ref="C89:E89"/>
    <mergeCell ref="C90:E90"/>
    <mergeCell ref="F90:P90"/>
    <mergeCell ref="C91:E91"/>
    <mergeCell ref="F91:P91"/>
    <mergeCell ref="C92:E92"/>
    <mergeCell ref="F92:P92"/>
    <mergeCell ref="C93:E93"/>
    <mergeCell ref="F106:P106"/>
    <mergeCell ref="F101:P101"/>
    <mergeCell ref="C102:E102"/>
    <mergeCell ref="F102:P102"/>
    <mergeCell ref="C103:E103"/>
    <mergeCell ref="F103:P103"/>
    <mergeCell ref="C104:E104"/>
    <mergeCell ref="F104:P104"/>
    <mergeCell ref="F93:P93"/>
    <mergeCell ref="C94:E94"/>
    <mergeCell ref="F94:P94"/>
    <mergeCell ref="C95:E95"/>
    <mergeCell ref="F126:P126"/>
    <mergeCell ref="C127:E127"/>
    <mergeCell ref="F124:P124"/>
    <mergeCell ref="C125:E125"/>
    <mergeCell ref="F125:P125"/>
    <mergeCell ref="F130:P130"/>
    <mergeCell ref="C131:E131"/>
    <mergeCell ref="F131:P131"/>
    <mergeCell ref="C97:E97"/>
    <mergeCell ref="C98:E98"/>
    <mergeCell ref="F98:P98"/>
    <mergeCell ref="B109:P109"/>
    <mergeCell ref="B110:E110"/>
    <mergeCell ref="F110:P110"/>
    <mergeCell ref="C115:P115"/>
    <mergeCell ref="B99:B106"/>
    <mergeCell ref="C99:E99"/>
    <mergeCell ref="F99:P99"/>
    <mergeCell ref="C100:E100"/>
    <mergeCell ref="F100:P100"/>
    <mergeCell ref="C101:E101"/>
    <mergeCell ref="B91:B98"/>
    <mergeCell ref="C105:E105"/>
    <mergeCell ref="C106:E106"/>
    <mergeCell ref="B67:H67"/>
    <mergeCell ref="F166:P166"/>
    <mergeCell ref="B159:B166"/>
    <mergeCell ref="C159:E159"/>
    <mergeCell ref="F159:P159"/>
    <mergeCell ref="C160:E160"/>
    <mergeCell ref="F160:P160"/>
    <mergeCell ref="C161:E161"/>
    <mergeCell ref="F161:P161"/>
    <mergeCell ref="C162:E162"/>
    <mergeCell ref="F162:P162"/>
    <mergeCell ref="C163:E163"/>
    <mergeCell ref="F165:J165"/>
    <mergeCell ref="L165:P165"/>
    <mergeCell ref="C133:E133"/>
    <mergeCell ref="F133:P133"/>
    <mergeCell ref="C134:E134"/>
    <mergeCell ref="F134:P134"/>
    <mergeCell ref="B108:E108"/>
    <mergeCell ref="B82:P82"/>
    <mergeCell ref="C113:P113"/>
    <mergeCell ref="B107:P107"/>
    <mergeCell ref="F108:P108"/>
    <mergeCell ref="B129:B136"/>
    <mergeCell ref="B209:H209"/>
    <mergeCell ref="C177:E177"/>
    <mergeCell ref="F177:P177"/>
    <mergeCell ref="C178:E178"/>
    <mergeCell ref="B213:H213"/>
    <mergeCell ref="B217:H217"/>
    <mergeCell ref="F179:P179"/>
    <mergeCell ref="C180:E180"/>
    <mergeCell ref="F180:P180"/>
    <mergeCell ref="B201:E201"/>
    <mergeCell ref="B202:E202"/>
    <mergeCell ref="I209:P209"/>
    <mergeCell ref="I213:P213"/>
    <mergeCell ref="B197:E197"/>
    <mergeCell ref="B185:P185"/>
    <mergeCell ref="B186:E186"/>
    <mergeCell ref="F186:P186"/>
    <mergeCell ref="C191:P191"/>
    <mergeCell ref="F176:P176"/>
    <mergeCell ref="B198:E198"/>
    <mergeCell ref="B199:E199"/>
    <mergeCell ref="B200:E200"/>
    <mergeCell ref="F178:P178"/>
    <mergeCell ref="C179:E179"/>
    <mergeCell ref="F181:J181"/>
    <mergeCell ref="L181:P181"/>
    <mergeCell ref="B221:H221"/>
    <mergeCell ref="I217:P217"/>
    <mergeCell ref="I205:P205"/>
    <mergeCell ref="B205:H205"/>
    <mergeCell ref="B194:P194"/>
    <mergeCell ref="F195:P195"/>
    <mergeCell ref="F196:P196"/>
    <mergeCell ref="F197:P197"/>
    <mergeCell ref="F198:P198"/>
    <mergeCell ref="F199:P199"/>
    <mergeCell ref="F200:P200"/>
    <mergeCell ref="F201:J201"/>
    <mergeCell ref="L201:P201"/>
    <mergeCell ref="F202:P202"/>
    <mergeCell ref="B195:E195"/>
    <mergeCell ref="B196:E196"/>
    <mergeCell ref="B121:B128"/>
    <mergeCell ref="C121:E121"/>
    <mergeCell ref="F121:P121"/>
    <mergeCell ref="C122:E122"/>
    <mergeCell ref="F122:P122"/>
    <mergeCell ref="C171:E171"/>
    <mergeCell ref="F173:J173"/>
    <mergeCell ref="L173:P173"/>
    <mergeCell ref="I221:P221"/>
    <mergeCell ref="B184:E184"/>
    <mergeCell ref="F184:P184"/>
    <mergeCell ref="B157:E157"/>
    <mergeCell ref="F171:P171"/>
    <mergeCell ref="C172:E172"/>
    <mergeCell ref="C181:E181"/>
    <mergeCell ref="C182:E182"/>
    <mergeCell ref="F182:P182"/>
    <mergeCell ref="B175:B182"/>
    <mergeCell ref="C175:E175"/>
    <mergeCell ref="C144:E144"/>
    <mergeCell ref="F144:P144"/>
    <mergeCell ref="F140:P140"/>
    <mergeCell ref="C141:E141"/>
    <mergeCell ref="F141:P141"/>
    <mergeCell ref="C166:E166"/>
    <mergeCell ref="F169:P169"/>
    <mergeCell ref="C170:E170"/>
    <mergeCell ref="F170:P170"/>
    <mergeCell ref="B137:B144"/>
    <mergeCell ref="F143:J143"/>
    <mergeCell ref="C140:E140"/>
    <mergeCell ref="C137:E137"/>
    <mergeCell ref="F137:P137"/>
    <mergeCell ref="C138:E138"/>
    <mergeCell ref="F138:P138"/>
    <mergeCell ref="C139:E139"/>
    <mergeCell ref="F139:P139"/>
    <mergeCell ref="F157:P157"/>
    <mergeCell ref="B158:P158"/>
    <mergeCell ref="C151:P151"/>
    <mergeCell ref="C142:E142"/>
    <mergeCell ref="F142:P142"/>
    <mergeCell ref="C143:E143"/>
    <mergeCell ref="B147:P147"/>
    <mergeCell ref="B148:E148"/>
    <mergeCell ref="F148:P148"/>
    <mergeCell ref="C153:P153"/>
    <mergeCell ref="F136:P136"/>
    <mergeCell ref="L143:P143"/>
    <mergeCell ref="C129:E129"/>
    <mergeCell ref="F129:P129"/>
    <mergeCell ref="C114:P114"/>
    <mergeCell ref="F163:P163"/>
    <mergeCell ref="C164:E164"/>
    <mergeCell ref="F164:P164"/>
    <mergeCell ref="C165:E165"/>
    <mergeCell ref="C132:E132"/>
    <mergeCell ref="C130:E130"/>
    <mergeCell ref="C135:E135"/>
    <mergeCell ref="F135:J135"/>
    <mergeCell ref="L135:P135"/>
    <mergeCell ref="B119:E119"/>
    <mergeCell ref="F132:P132"/>
    <mergeCell ref="C123:E123"/>
    <mergeCell ref="F123:P123"/>
    <mergeCell ref="C124:E124"/>
    <mergeCell ref="F127:J127"/>
    <mergeCell ref="L127:P127"/>
    <mergeCell ref="C128:E128"/>
    <mergeCell ref="F128:P128"/>
    <mergeCell ref="C126:E126"/>
    <mergeCell ref="F175:P175"/>
    <mergeCell ref="C176:E176"/>
    <mergeCell ref="C152:P152"/>
    <mergeCell ref="C190:P190"/>
    <mergeCell ref="B183:P183"/>
    <mergeCell ref="I67:P67"/>
    <mergeCell ref="I68:P68"/>
    <mergeCell ref="F172:P172"/>
    <mergeCell ref="F119:P119"/>
    <mergeCell ref="B120:P120"/>
    <mergeCell ref="B145:P145"/>
    <mergeCell ref="B146:E146"/>
    <mergeCell ref="F146:P146"/>
    <mergeCell ref="C189:P189"/>
    <mergeCell ref="C173:E173"/>
    <mergeCell ref="C174:E174"/>
    <mergeCell ref="F174:P174"/>
    <mergeCell ref="B167:B174"/>
    <mergeCell ref="C167:E167"/>
    <mergeCell ref="F167:P167"/>
    <mergeCell ref="C168:E168"/>
    <mergeCell ref="F168:P168"/>
    <mergeCell ref="C169:E169"/>
    <mergeCell ref="C136:E136"/>
  </mergeCells>
  <phoneticPr fontId="1"/>
  <printOptions horizontalCentered="1"/>
  <pageMargins left="0.43307086614173229" right="0.23622047244094491" top="0.74803149606299213" bottom="0.55118110236220474" header="0.31496062992125984" footer="0.31496062992125984"/>
  <pageSetup paperSize="9" scale="94" fitToWidth="0" fitToHeight="0" orientation="portrait" r:id="rId1"/>
  <headerFooter>
    <oddFooter>&amp;C&amp;P</oddFooter>
  </headerFooter>
  <rowBreaks count="5" manualBreakCount="5">
    <brk id="36" max="17" man="1"/>
    <brk id="77" max="17" man="1"/>
    <brk id="115" max="17" man="1"/>
    <brk id="153" max="17" man="1"/>
    <brk id="191"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別紙１!$M$26:$M$32</xm:f>
          </x14:formula1>
          <xm:sqref>F108:P108 F146:P146 F184:P184</xm:sqref>
        </x14:dataValidation>
        <x14:dataValidation type="list" allowBlank="1" showInputMessage="1" showErrorMessage="1">
          <x14:formula1>
            <xm:f>事後審査申請書用プルダウンメニュー!$D$20:$D$21</xm:f>
          </x14:formula1>
          <xm:sqref>I205:P205</xm:sqref>
        </x14:dataValidation>
        <x14:dataValidation type="list" allowBlank="1" showInputMessage="1" showErrorMessage="1">
          <x14:formula1>
            <xm:f>事後審査申請書用プルダウンメニュー!$D$16:$D$17</xm:f>
          </x14:formula1>
          <xm:sqref>I67:P67</xm:sqref>
        </x14:dataValidation>
        <x14:dataValidation type="list" allowBlank="1" showInputMessage="1" showErrorMessage="1">
          <x14:formula1>
            <xm:f>事後審査申請書用プルダウンメニュー!$D$18:$D$19</xm:f>
          </x14:formula1>
          <xm:sqref>I68:P68</xm:sqref>
        </x14:dataValidation>
        <x14:dataValidation type="list" allowBlank="1" showInputMessage="1" showErrorMessage="1">
          <x14:formula1>
            <xm:f>事後審査申請書用プルダウンメニュー!$D$14:$D$15</xm:f>
          </x14:formula1>
          <xm:sqref>I221:P221</xm:sqref>
        </x14:dataValidation>
        <x14:dataValidation type="list" allowBlank="1" showInputMessage="1" showErrorMessage="1">
          <x14:formula1>
            <xm:f>事後審査申請書用プルダウンメニュー!$D$7:$D$9</xm:f>
          </x14:formula1>
          <xm:sqref>I209:P209</xm:sqref>
        </x14:dataValidation>
        <x14:dataValidation type="list" allowBlank="1" showInputMessage="1" showErrorMessage="1">
          <x14:formula1>
            <xm:f>事後審査申請書用プルダウンメニュー!$D$10:$D$11</xm:f>
          </x14:formula1>
          <xm:sqref>I213:P213</xm:sqref>
        </x14:dataValidation>
        <x14:dataValidation type="list" allowBlank="1" showInputMessage="1" showErrorMessage="1">
          <x14:formula1>
            <xm:f>事後審査申請書用プルダウンメニュー!$D$12:$D$13</xm:f>
          </x14:formula1>
          <xm:sqref>I217:P217</xm:sqref>
        </x14:dataValidation>
        <x14:dataValidation type="list" allowBlank="1" showInputMessage="1" showErrorMessage="1">
          <x14:formula1>
            <xm:f>事後審査申請書用プルダウンメニュー!$D$4:$D$6</xm:f>
          </x14:formula1>
          <xm:sqref>I76:P76</xm:sqref>
        </x14:dataValidation>
        <x14:dataValidation type="list" allowBlank="1" showInputMessage="1" showErrorMessage="1">
          <x14:formula1>
            <xm:f>事後審査申請書用プルダウンメニュー!$D$2:$D$3</xm:f>
          </x14:formula1>
          <xm:sqref>I72:P72</xm:sqref>
        </x14:dataValidation>
        <x14:dataValidation type="list" allowBlank="1" showInputMessage="1" showErrorMessage="1">
          <x14:formula1>
            <xm:f>事後審査申請書用プルダウンメニュー!$D$22:$D$24</xm:f>
          </x14:formula1>
          <xm:sqref>F110:P110 F148:P148 F186:P186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4"/>
  <sheetViews>
    <sheetView view="pageBreakPreview" zoomScale="85" zoomScaleNormal="100" zoomScaleSheetLayoutView="85" workbookViewId="0">
      <selection activeCell="D25" sqref="D25"/>
    </sheetView>
  </sheetViews>
  <sheetFormatPr defaultColWidth="8.75" defaultRowHeight="13.5" x14ac:dyDescent="0.15"/>
  <cols>
    <col min="1" max="1" width="2.125" style="448" customWidth="1"/>
    <col min="2" max="2" width="4.875" style="448" customWidth="1"/>
    <col min="3" max="3" width="37.625" style="448" customWidth="1"/>
    <col min="4" max="4" width="35.625" style="449" customWidth="1"/>
    <col min="5" max="16384" width="8.75" style="448"/>
  </cols>
  <sheetData>
    <row r="1" spans="2:5" ht="26.45" customHeight="1" x14ac:dyDescent="0.15">
      <c r="B1" s="451" t="s">
        <v>344</v>
      </c>
      <c r="E1" s="462" t="s">
        <v>368</v>
      </c>
    </row>
    <row r="2" spans="2:5" ht="18" customHeight="1" x14ac:dyDescent="0.15">
      <c r="B2" s="1254">
        <v>3</v>
      </c>
      <c r="C2" s="1255" t="s">
        <v>107</v>
      </c>
      <c r="D2" s="450" t="s">
        <v>29</v>
      </c>
    </row>
    <row r="3" spans="2:5" ht="18" customHeight="1" x14ac:dyDescent="0.15">
      <c r="B3" s="1254"/>
      <c r="C3" s="1255"/>
      <c r="D3" s="450" t="s">
        <v>30</v>
      </c>
    </row>
    <row r="4" spans="2:5" ht="18" customHeight="1" x14ac:dyDescent="0.15">
      <c r="B4" s="1254">
        <v>4</v>
      </c>
      <c r="C4" s="1255" t="s">
        <v>185</v>
      </c>
      <c r="D4" s="450" t="s">
        <v>159</v>
      </c>
    </row>
    <row r="5" spans="2:5" ht="18" customHeight="1" x14ac:dyDescent="0.15">
      <c r="B5" s="1254"/>
      <c r="C5" s="1255"/>
      <c r="D5" s="450" t="s">
        <v>160</v>
      </c>
    </row>
    <row r="6" spans="2:5" ht="18" customHeight="1" x14ac:dyDescent="0.15">
      <c r="B6" s="1254"/>
      <c r="C6" s="1255"/>
      <c r="D6" s="450" t="s">
        <v>19</v>
      </c>
    </row>
    <row r="7" spans="2:5" ht="18" customHeight="1" x14ac:dyDescent="0.15">
      <c r="B7" s="1254">
        <f>事後審査申請書!A208</f>
        <v>7</v>
      </c>
      <c r="C7" s="1255" t="s">
        <v>186</v>
      </c>
      <c r="D7" s="450" t="s">
        <v>445</v>
      </c>
    </row>
    <row r="8" spans="2:5" ht="18" customHeight="1" x14ac:dyDescent="0.15">
      <c r="B8" s="1254"/>
      <c r="C8" s="1255"/>
      <c r="D8" s="450" t="s">
        <v>446</v>
      </c>
    </row>
    <row r="9" spans="2:5" ht="18" customHeight="1" x14ac:dyDescent="0.15">
      <c r="B9" s="1254"/>
      <c r="C9" s="1255"/>
      <c r="D9" s="450" t="s">
        <v>489</v>
      </c>
    </row>
    <row r="10" spans="2:5" ht="18" customHeight="1" x14ac:dyDescent="0.25">
      <c r="B10" s="1254">
        <f>事後審査申請書!A212</f>
        <v>7</v>
      </c>
      <c r="C10" s="1255" t="s">
        <v>115</v>
      </c>
      <c r="D10" s="450" t="s">
        <v>161</v>
      </c>
      <c r="E10" s="452" t="s">
        <v>364</v>
      </c>
    </row>
    <row r="11" spans="2:5" ht="18" customHeight="1" x14ac:dyDescent="0.25">
      <c r="B11" s="1254"/>
      <c r="C11" s="1255"/>
      <c r="D11" s="450" t="s">
        <v>30</v>
      </c>
      <c r="E11" s="452" t="s">
        <v>365</v>
      </c>
    </row>
    <row r="12" spans="2:5" ht="18" customHeight="1" x14ac:dyDescent="0.15">
      <c r="B12" s="1254">
        <f>事後審査申請書!A216</f>
        <v>8</v>
      </c>
      <c r="C12" s="1255" t="s">
        <v>182</v>
      </c>
      <c r="D12" s="450" t="s">
        <v>338</v>
      </c>
    </row>
    <row r="13" spans="2:5" ht="18" customHeight="1" x14ac:dyDescent="0.15">
      <c r="B13" s="1254"/>
      <c r="C13" s="1255"/>
      <c r="D13" s="450" t="s">
        <v>30</v>
      </c>
    </row>
    <row r="14" spans="2:5" ht="18" customHeight="1" x14ac:dyDescent="0.15">
      <c r="B14" s="1254">
        <f>事後審査申請書!A220</f>
        <v>9</v>
      </c>
      <c r="C14" s="1255" t="s">
        <v>183</v>
      </c>
      <c r="D14" s="450" t="s">
        <v>29</v>
      </c>
    </row>
    <row r="15" spans="2:5" ht="18" customHeight="1" x14ac:dyDescent="0.15">
      <c r="B15" s="1254"/>
      <c r="C15" s="1255"/>
      <c r="D15" s="450" t="s">
        <v>30</v>
      </c>
    </row>
    <row r="16" spans="2:5" ht="18" customHeight="1" x14ac:dyDescent="0.15">
      <c r="B16" s="1254">
        <f>事後審査申請書!A66</f>
        <v>2</v>
      </c>
      <c r="C16" s="1255" t="s">
        <v>180</v>
      </c>
      <c r="D16" s="450" t="s">
        <v>29</v>
      </c>
    </row>
    <row r="17" spans="2:9" ht="18" customHeight="1" x14ac:dyDescent="0.15">
      <c r="B17" s="1254"/>
      <c r="C17" s="1255"/>
      <c r="D17" s="450" t="s">
        <v>30</v>
      </c>
    </row>
    <row r="18" spans="2:9" ht="18" customHeight="1" x14ac:dyDescent="0.15">
      <c r="B18" s="1254"/>
      <c r="C18" s="1255" t="s">
        <v>181</v>
      </c>
      <c r="D18" s="450" t="s">
        <v>29</v>
      </c>
    </row>
    <row r="19" spans="2:9" ht="18" customHeight="1" x14ac:dyDescent="0.15">
      <c r="B19" s="1254"/>
      <c r="C19" s="1255"/>
      <c r="D19" s="450" t="s">
        <v>30</v>
      </c>
    </row>
    <row r="20" spans="2:9" ht="18" customHeight="1" x14ac:dyDescent="0.25">
      <c r="B20" s="1254">
        <f>事後審査申請書!A204</f>
        <v>6</v>
      </c>
      <c r="C20" s="1255" t="s">
        <v>184</v>
      </c>
      <c r="D20" s="461" t="str">
        <f>入力シート!L35</f>
        <v>３台以上</v>
      </c>
      <c r="E20" s="452" t="s">
        <v>345</v>
      </c>
      <c r="I20" s="460" t="s">
        <v>366</v>
      </c>
    </row>
    <row r="21" spans="2:9" ht="18" customHeight="1" x14ac:dyDescent="0.25">
      <c r="B21" s="1254"/>
      <c r="C21" s="1255"/>
      <c r="D21" s="461" t="str">
        <f>入力シート!L36</f>
        <v>２台以下</v>
      </c>
      <c r="E21" s="452" t="s">
        <v>346</v>
      </c>
      <c r="I21" s="460" t="s">
        <v>367</v>
      </c>
    </row>
    <row r="22" spans="2:9" ht="18" customHeight="1" x14ac:dyDescent="0.25">
      <c r="B22" s="1254">
        <v>5</v>
      </c>
      <c r="C22" s="1255" t="s">
        <v>520</v>
      </c>
      <c r="D22" s="578" t="s">
        <v>541</v>
      </c>
      <c r="E22" s="460"/>
    </row>
    <row r="23" spans="2:9" ht="18" customHeight="1" x14ac:dyDescent="0.25">
      <c r="B23" s="1254"/>
      <c r="C23" s="1255"/>
      <c r="D23" s="578" t="s">
        <v>526</v>
      </c>
      <c r="E23" s="460"/>
    </row>
    <row r="24" spans="2:9" ht="18" customHeight="1" x14ac:dyDescent="0.15">
      <c r="B24" s="1254"/>
      <c r="C24" s="1255"/>
      <c r="D24" s="578" t="s">
        <v>542</v>
      </c>
    </row>
  </sheetData>
  <mergeCells count="19">
    <mergeCell ref="C14:C15"/>
    <mergeCell ref="C12:C13"/>
    <mergeCell ref="C10:C11"/>
    <mergeCell ref="B22:B24"/>
    <mergeCell ref="C22:C24"/>
    <mergeCell ref="B20:B21"/>
    <mergeCell ref="B2:B3"/>
    <mergeCell ref="B10:B11"/>
    <mergeCell ref="B7:B9"/>
    <mergeCell ref="B16:B19"/>
    <mergeCell ref="B12:B13"/>
    <mergeCell ref="B14:B15"/>
    <mergeCell ref="B4:B6"/>
    <mergeCell ref="C2:C3"/>
    <mergeCell ref="C4:C6"/>
    <mergeCell ref="C20:C21"/>
    <mergeCell ref="C18:C19"/>
    <mergeCell ref="C7:C9"/>
    <mergeCell ref="C16:C1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2022-09-06T07:56:36Z</dcterms:modified>
</cp:coreProperties>
</file>